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実験１" sheetId="1" r:id="rId1"/>
    <sheet name="実験２" sheetId="5" r:id="rId2"/>
    <sheet name="実験３" sheetId="8" r:id="rId3"/>
    <sheet name="実験４" sheetId="7" r:id="rId4"/>
  </sheets>
  <definedNames>
    <definedName name="_xlnm.Print_Area" localSheetId="2">実験３!$A$1:$I$80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7" l="1"/>
  <c r="AB36" i="8" l="1"/>
  <c r="AA36" i="8"/>
  <c r="C36" i="8"/>
  <c r="AB35" i="8"/>
  <c r="AA35" i="8"/>
  <c r="C35" i="8"/>
  <c r="AB34" i="8"/>
  <c r="AA34" i="8"/>
  <c r="C34" i="8"/>
  <c r="G33" i="8"/>
  <c r="F33" i="8"/>
  <c r="E33" i="8"/>
  <c r="D33" i="8"/>
  <c r="C33" i="8"/>
  <c r="B33" i="8"/>
  <c r="A33" i="8"/>
  <c r="AB32" i="8"/>
  <c r="AA32" i="8"/>
  <c r="C32" i="8"/>
  <c r="AB31" i="8"/>
  <c r="AA31" i="8"/>
  <c r="C31" i="8"/>
  <c r="AB30" i="8"/>
  <c r="AA30" i="8"/>
  <c r="C30" i="8"/>
  <c r="AB29" i="8"/>
  <c r="AA29" i="8"/>
  <c r="C29" i="8"/>
  <c r="AB28" i="8"/>
  <c r="AA28" i="8"/>
  <c r="C28" i="8"/>
  <c r="AB27" i="8"/>
  <c r="AA27" i="8"/>
  <c r="C27" i="8"/>
  <c r="AB26" i="8"/>
  <c r="AA26" i="8"/>
  <c r="C26" i="8"/>
  <c r="AB25" i="8"/>
  <c r="AA25" i="8"/>
  <c r="C25" i="8"/>
  <c r="AB24" i="8"/>
  <c r="AA24" i="8"/>
  <c r="C24" i="8"/>
  <c r="AB23" i="8"/>
  <c r="AA23" i="8"/>
  <c r="C23" i="8"/>
  <c r="AB22" i="8"/>
  <c r="AA22" i="8"/>
  <c r="C22" i="8"/>
  <c r="AB21" i="8"/>
  <c r="AA21" i="8"/>
  <c r="C21" i="8"/>
  <c r="D18" i="8"/>
  <c r="B18" i="8"/>
  <c r="H14" i="8"/>
  <c r="I14" i="8" s="1"/>
  <c r="H34" i="8" l="1"/>
  <c r="H35" i="8"/>
  <c r="H26" i="8"/>
  <c r="H30" i="8"/>
  <c r="H24" i="8"/>
  <c r="H28" i="8"/>
  <c r="H32" i="8"/>
  <c r="H21" i="8"/>
  <c r="H25" i="8"/>
  <c r="H36" i="8"/>
  <c r="H29" i="8"/>
  <c r="H23" i="8"/>
  <c r="H27" i="8"/>
  <c r="H31" i="8"/>
  <c r="H22" i="8"/>
  <c r="I36" i="8"/>
  <c r="AC36" i="8" s="1"/>
  <c r="I22" i="8"/>
  <c r="AC22" i="8" s="1"/>
  <c r="I26" i="8"/>
  <c r="AC26" i="8" s="1"/>
  <c r="I30" i="8"/>
  <c r="AC30" i="8" s="1"/>
  <c r="I21" i="8"/>
  <c r="AC21" i="8" s="1"/>
  <c r="I23" i="8"/>
  <c r="AC23" i="8" s="1"/>
  <c r="I27" i="8"/>
  <c r="AC27" i="8" s="1"/>
  <c r="I31" i="8"/>
  <c r="AC31" i="8" s="1"/>
  <c r="I34" i="8"/>
  <c r="AC34" i="8" s="1"/>
  <c r="I24" i="8"/>
  <c r="AC24" i="8" s="1"/>
  <c r="I28" i="8"/>
  <c r="AC28" i="8" s="1"/>
  <c r="I32" i="8"/>
  <c r="AC32" i="8" s="1"/>
  <c r="I35" i="8"/>
  <c r="AC35" i="8" s="1"/>
  <c r="I25" i="8"/>
  <c r="AC25" i="8" s="1"/>
  <c r="I29" i="8"/>
  <c r="AC29" i="8" s="1"/>
  <c r="AB33" i="8"/>
  <c r="I33" i="8" s="1"/>
  <c r="AC33" i="8" s="1"/>
  <c r="AA33" i="8"/>
  <c r="H33" i="8" s="1"/>
  <c r="I35" i="7" l="1"/>
  <c r="M35" i="7"/>
  <c r="I15" i="7"/>
  <c r="I14" i="7"/>
  <c r="I13" i="7"/>
  <c r="L35" i="7"/>
  <c r="K35" i="7"/>
  <c r="H35" i="7"/>
  <c r="G35" i="7"/>
  <c r="F35" i="7"/>
  <c r="E35" i="7"/>
  <c r="H14" i="7"/>
  <c r="J15" i="7"/>
  <c r="J14" i="7"/>
  <c r="J13" i="7"/>
  <c r="H15" i="7"/>
  <c r="H13" i="7"/>
  <c r="K13" i="7" s="1"/>
  <c r="G15" i="7"/>
  <c r="G14" i="7"/>
  <c r="K14" i="7" s="1"/>
  <c r="G13" i="7"/>
  <c r="O35" i="7" l="1"/>
  <c r="O36" i="7" s="1"/>
  <c r="M15" i="7"/>
  <c r="M16" i="7" s="1"/>
  <c r="C23" i="1"/>
  <c r="H13" i="1"/>
  <c r="G13" i="1"/>
  <c r="I12" i="1"/>
  <c r="I13" i="1" l="1"/>
  <c r="I14" i="1" s="1"/>
  <c r="I15" i="1" s="1"/>
</calcChain>
</file>

<file path=xl/sharedStrings.xml><?xml version="1.0" encoding="utf-8"?>
<sst xmlns="http://schemas.openxmlformats.org/spreadsheetml/2006/main" count="248" uniqueCount="96">
  <si>
    <t>物理学実験 物-1(2) 「モノの実測実験～電圧と電流の測定～」</t>
    <rPh sb="0" eb="3">
      <t>ブツリガク</t>
    </rPh>
    <rPh sb="3" eb="5">
      <t>ジッケン</t>
    </rPh>
    <rPh sb="6" eb="7">
      <t>ブツ</t>
    </rPh>
    <rPh sb="17" eb="19">
      <t>ジッソク</t>
    </rPh>
    <rPh sb="19" eb="21">
      <t>ジッケン</t>
    </rPh>
    <rPh sb="22" eb="24">
      <t>デンアツ</t>
    </rPh>
    <rPh sb="25" eb="27">
      <t>デンリュウ</t>
    </rPh>
    <rPh sb="28" eb="30">
      <t>ソクテイ</t>
    </rPh>
    <phoneticPr fontId="1"/>
  </si>
  <si>
    <t>実験測定値計算シート</t>
    <rPh sb="0" eb="2">
      <t>ジッケン</t>
    </rPh>
    <rPh sb="2" eb="5">
      <t>ソクテイチ</t>
    </rPh>
    <rPh sb="5" eb="7">
      <t>ケイサン</t>
    </rPh>
    <phoneticPr fontId="1"/>
  </si>
  <si>
    <t>注意：</t>
    <rPh sb="0" eb="2">
      <t>チュウイ</t>
    </rPh>
    <phoneticPr fontId="1"/>
  </si>
  <si>
    <t>●実験１（オームの法則）</t>
    <rPh sb="1" eb="3">
      <t>ジッケン</t>
    </rPh>
    <rPh sb="9" eb="11">
      <t>ホウソク</t>
    </rPh>
    <phoneticPr fontId="1"/>
  </si>
  <si>
    <t>ディジタルマルチメータによる抵抗の測定値：</t>
    <phoneticPr fontId="1"/>
  </si>
  <si>
    <t>R=</t>
    <phoneticPr fontId="1"/>
  </si>
  <si>
    <t>Ω</t>
    <phoneticPr fontId="1"/>
  </si>
  <si>
    <t>kΩ</t>
    <phoneticPr fontId="1"/>
  </si>
  <si>
    <t>MΩ</t>
    <phoneticPr fontId="1"/>
  </si>
  <si>
    <t>単位を選択せよ</t>
    <rPh sb="0" eb="2">
      <t>タンイ</t>
    </rPh>
    <rPh sb="3" eb="5">
      <t>センタク</t>
    </rPh>
    <phoneticPr fontId="1"/>
  </si>
  <si>
    <t>V_e =</t>
    <phoneticPr fontId="1"/>
  </si>
  <si>
    <t>抵抗を流れる電流の予測値：</t>
    <phoneticPr fontId="1"/>
  </si>
  <si>
    <t xml:space="preserve">I_e = </t>
    <phoneticPr fontId="1"/>
  </si>
  <si>
    <t>V</t>
    <phoneticPr fontId="1"/>
  </si>
  <si>
    <t>mA</t>
    <phoneticPr fontId="1"/>
  </si>
  <si>
    <t>電圧の測定値：</t>
    <phoneticPr fontId="1"/>
  </si>
  <si>
    <t>V =</t>
  </si>
  <si>
    <t>電流の測定値：</t>
    <phoneticPr fontId="1"/>
  </si>
  <si>
    <t>I =</t>
    <phoneticPr fontId="1"/>
  </si>
  <si>
    <t>計算によって求めた抵抗値：</t>
    <phoneticPr fontId="1"/>
  </si>
  <si>
    <t>R =</t>
    <phoneticPr fontId="1"/>
  </si>
  <si>
    <t>mV</t>
    <phoneticPr fontId="1"/>
  </si>
  <si>
    <t>μV</t>
    <phoneticPr fontId="1"/>
  </si>
  <si>
    <t>A</t>
    <phoneticPr fontId="1"/>
  </si>
  <si>
    <t>ｍA</t>
    <phoneticPr fontId="1"/>
  </si>
  <si>
    <t>μA</t>
    <phoneticPr fontId="1"/>
  </si>
  <si>
    <t>電圧値</t>
    <rPh sb="0" eb="2">
      <t>デンアツ</t>
    </rPh>
    <rPh sb="2" eb="3">
      <t>チ</t>
    </rPh>
    <phoneticPr fontId="1"/>
  </si>
  <si>
    <t>電流値</t>
    <rPh sb="0" eb="2">
      <t>デンリュウ</t>
    </rPh>
    <phoneticPr fontId="1"/>
  </si>
  <si>
    <t>抵抗値</t>
    <rPh sb="0" eb="2">
      <t>テイコウ</t>
    </rPh>
    <phoneticPr fontId="1"/>
  </si>
  <si>
    <t>デジタルマルチメータによる測定</t>
    <rPh sb="13" eb="15">
      <t>ソクテイ</t>
    </rPh>
    <phoneticPr fontId="1"/>
  </si>
  <si>
    <t>抵抗に直流電流を流した測定</t>
    <rPh sb="0" eb="2">
      <t>テイコウ</t>
    </rPh>
    <rPh sb="3" eb="5">
      <t>チョクリュウ</t>
    </rPh>
    <rPh sb="5" eb="7">
      <t>デンリュウ</t>
    </rPh>
    <rPh sb="8" eb="9">
      <t>ナガ</t>
    </rPh>
    <rPh sb="11" eb="13">
      <t>ソクテイ</t>
    </rPh>
    <phoneticPr fontId="1"/>
  </si>
  <si>
    <t>誤差</t>
    <rPh sb="0" eb="2">
      <t>ゴサ</t>
    </rPh>
    <phoneticPr fontId="1"/>
  </si>
  <si>
    <t>電流 I [mA]</t>
    <phoneticPr fontId="1"/>
  </si>
  <si>
    <t>電圧 V [V]</t>
    <phoneticPr fontId="1"/>
  </si>
  <si>
    <t>表１：実験１の測定結果</t>
    <rPh sb="0" eb="1">
      <t>ヒョウ</t>
    </rPh>
    <rPh sb="3" eb="5">
      <t>ジッケン</t>
    </rPh>
    <rPh sb="7" eb="9">
      <t>ソクテイ</t>
    </rPh>
    <rPh sb="9" eb="11">
      <t>ケッカ</t>
    </rPh>
    <phoneticPr fontId="1"/>
  </si>
  <si>
    <t xml:space="preserve">V  </t>
    <phoneticPr fontId="1"/>
  </si>
  <si>
    <t xml:space="preserve">抵抗の両端の電圧の予測値： </t>
  </si>
  <si>
    <r>
      <t>抵抗値  [</t>
    </r>
    <r>
      <rPr>
        <sz val="10.5"/>
        <color rgb="FF000000"/>
        <rFont val="ＭＳ ゴシック"/>
        <family val="3"/>
        <charset val="128"/>
      </rPr>
      <t>Ω</t>
    </r>
    <r>
      <rPr>
        <sz val="10.5"/>
        <color theme="1"/>
        <rFont val="ＭＳ ゴシック"/>
        <family val="3"/>
        <charset val="128"/>
      </rPr>
      <t>]</t>
    </r>
  </si>
  <si>
    <t>●実験２（ＬＥＤの点灯）</t>
    <rPh sb="1" eb="3">
      <t>ジッケン</t>
    </rPh>
    <rPh sb="9" eb="11">
      <t>テントウ</t>
    </rPh>
    <phoneticPr fontId="1"/>
  </si>
  <si>
    <t>青色部分は自動計算されます．ただし，入力データに対して電卓のように自動計算しているだけで，有効桁数は考慮されません．</t>
    <phoneticPr fontId="1"/>
  </si>
  <si>
    <t>黄色部分のみデータを入力できます．</t>
    <rPh sb="0" eb="2">
      <t>キイロ</t>
    </rPh>
    <rPh sb="2" eb="4">
      <t>ブブン</t>
    </rPh>
    <rPh sb="10" eb="12">
      <t>ニュウリョク</t>
    </rPh>
    <phoneticPr fontId="1"/>
  </si>
  <si>
    <t>順方向の場合の観察結果：</t>
    <phoneticPr fontId="1"/>
  </si>
  <si>
    <t>LEDは</t>
    <phoneticPr fontId="1"/>
  </si>
  <si>
    <t>逆方向の場合の観察結果：</t>
    <phoneticPr fontId="1"/>
  </si>
  <si>
    <t>●実験３（キルヒホフの電圧則とLEDの電圧－電流特性）</t>
    <rPh sb="1" eb="3">
      <t>ジッケン</t>
    </rPh>
    <rPh sb="11" eb="13">
      <t>デンアツ</t>
    </rPh>
    <rPh sb="13" eb="14">
      <t>ソク</t>
    </rPh>
    <rPh sb="19" eb="21">
      <t>デンアツ</t>
    </rPh>
    <rPh sb="22" eb="24">
      <t>デンリュウ</t>
    </rPh>
    <rPh sb="24" eb="26">
      <t>トクセイ</t>
    </rPh>
    <phoneticPr fontId="1"/>
  </si>
  <si>
    <t>表２：実験３の測定結果（１）</t>
    <rPh sb="0" eb="1">
      <t>ヒョウ</t>
    </rPh>
    <rPh sb="3" eb="5">
      <t>ジッケン</t>
    </rPh>
    <rPh sb="7" eb="9">
      <t>ソクテイ</t>
    </rPh>
    <rPh sb="9" eb="11">
      <t>ケッカ</t>
    </rPh>
    <phoneticPr fontId="1"/>
  </si>
  <si>
    <t>各部の両端電圧（ディジタルマルチメータの測定値）</t>
  </si>
  <si>
    <t>LED V_D</t>
    <phoneticPr fontId="1"/>
  </si>
  <si>
    <t>抵抗 V_R</t>
    <phoneticPr fontId="1"/>
  </si>
  <si>
    <t>電圧和の計算値
 -V_S+V_D+V_R [V]</t>
    <phoneticPr fontId="1"/>
  </si>
  <si>
    <t>表３：実験３の測定結果（２）</t>
    <rPh sb="0" eb="1">
      <t>ヒョウ</t>
    </rPh>
    <rPh sb="3" eb="5">
      <t>ジッケン</t>
    </rPh>
    <rPh sb="7" eb="9">
      <t>ソクテイ</t>
    </rPh>
    <rPh sb="9" eb="11">
      <t>ケッカ</t>
    </rPh>
    <phoneticPr fontId="1"/>
  </si>
  <si>
    <t>抵抗 R=</t>
    <phoneticPr fontId="1"/>
  </si>
  <si>
    <t>回路に流れる電流
の計算値 I [A]</t>
    <phoneticPr fontId="1"/>
  </si>
  <si>
    <t xml:space="preserve">電源装置 V_S  </t>
    <phoneticPr fontId="1"/>
  </si>
  <si>
    <t>↑べき数表示がよい</t>
    <rPh sb="3" eb="4">
      <t>スウ</t>
    </rPh>
    <rPh sb="4" eb="6">
      <t>ヒョウジ</t>
    </rPh>
    <phoneticPr fontId="1"/>
  </si>
  <si>
    <t>●実験４（キルヒホフの電流則）</t>
    <rPh sb="1" eb="3">
      <t>ジッケン</t>
    </rPh>
    <phoneticPr fontId="1"/>
  </si>
  <si>
    <t>１００ｋΩ の抵抗の測定値：</t>
    <phoneticPr fontId="1"/>
  </si>
  <si>
    <t>２２０ｋΩ の抵抗の測定値：</t>
    <phoneticPr fontId="1"/>
  </si>
  <si>
    <t>３３０ｋΩ の抵抗の測定値：</t>
    <phoneticPr fontId="1"/>
  </si>
  <si>
    <t>直流電源装置の出力電圧：</t>
    <phoneticPr fontId="1"/>
  </si>
  <si>
    <t>V_R1 =</t>
    <phoneticPr fontId="1"/>
  </si>
  <si>
    <t>R_1=</t>
    <phoneticPr fontId="1"/>
  </si>
  <si>
    <t>V_S =</t>
    <phoneticPr fontId="1"/>
  </si>
  <si>
    <t>抵抗 R_1の両端電圧</t>
    <phoneticPr fontId="1"/>
  </si>
  <si>
    <t>：</t>
    <phoneticPr fontId="1"/>
  </si>
  <si>
    <t>抵抗 R_2の両端電圧</t>
    <phoneticPr fontId="1"/>
  </si>
  <si>
    <t>V_R2 =</t>
    <phoneticPr fontId="1"/>
  </si>
  <si>
    <t>V_R3 =</t>
    <phoneticPr fontId="1"/>
  </si>
  <si>
    <t>表４：実験４の測定結果</t>
    <rPh sb="0" eb="1">
      <t>ヒョウ</t>
    </rPh>
    <phoneticPr fontId="1"/>
  </si>
  <si>
    <t>電源装置</t>
    <rPh sb="0" eb="2">
      <t>デンゲン</t>
    </rPh>
    <rPh sb="2" eb="4">
      <t>ソウチ</t>
    </rPh>
    <phoneticPr fontId="1"/>
  </si>
  <si>
    <t>１００ｋΩ抵抗</t>
    <rPh sb="5" eb="7">
      <t>テイコウ</t>
    </rPh>
    <phoneticPr fontId="1"/>
  </si>
  <si>
    <t>２２０ｋΩ抵抗</t>
    <rPh sb="5" eb="7">
      <t>テイコウ</t>
    </rPh>
    <phoneticPr fontId="1"/>
  </si>
  <si>
    <t>３３０ｋΩ抵抗</t>
    <phoneticPr fontId="1"/>
  </si>
  <si>
    <t>測定した抵抗値</t>
    <rPh sb="0" eb="2">
      <t>ソクテイ</t>
    </rPh>
    <rPh sb="4" eb="6">
      <t>テイコウ</t>
    </rPh>
    <rPh sb="6" eb="7">
      <t>チ</t>
    </rPh>
    <phoneticPr fontId="1"/>
  </si>
  <si>
    <t>測定した両端電圧値</t>
    <rPh sb="0" eb="2">
      <t>ソクテイ</t>
    </rPh>
    <rPh sb="4" eb="6">
      <t>リョウタン</t>
    </rPh>
    <rPh sb="6" eb="8">
      <t>デンアツ</t>
    </rPh>
    <rPh sb="8" eb="9">
      <t>チ</t>
    </rPh>
    <phoneticPr fontId="1"/>
  </si>
  <si>
    <t>計算によって求めた電流値</t>
    <rPh sb="0" eb="2">
      <t>ケイサン</t>
    </rPh>
    <rPh sb="6" eb="7">
      <t>モト</t>
    </rPh>
    <rPh sb="9" eb="12">
      <t>デンリュウチ</t>
    </rPh>
    <phoneticPr fontId="1"/>
  </si>
  <si>
    <t>流入出電流値の差</t>
    <rPh sb="0" eb="2">
      <t>リュウニュウ</t>
    </rPh>
    <rPh sb="2" eb="3">
      <t>シュツ</t>
    </rPh>
    <rPh sb="3" eb="6">
      <t>デンリュウチ</t>
    </rPh>
    <rPh sb="7" eb="8">
      <t>サ</t>
    </rPh>
    <phoneticPr fontId="1"/>
  </si>
  <si>
    <t>R_2=</t>
    <phoneticPr fontId="1"/>
  </si>
  <si>
    <t>R_3=</t>
    <phoneticPr fontId="1"/>
  </si>
  <si>
    <t>A</t>
  </si>
  <si>
    <t>合成抵抗</t>
    <rPh sb="0" eb="2">
      <t>ゴウセイ</t>
    </rPh>
    <rPh sb="2" eb="4">
      <t>テイコウ</t>
    </rPh>
    <phoneticPr fontId="1"/>
  </si>
  <si>
    <t>表５：合成抵抗を流れる電流値の計算値と比較</t>
    <rPh sb="0" eb="1">
      <t>ヒョウ</t>
    </rPh>
    <phoneticPr fontId="1"/>
  </si>
  <si>
    <t>合成抵抗 R</t>
    <rPh sb="0" eb="2">
      <t>ゴウセイ</t>
    </rPh>
    <rPh sb="2" eb="4">
      <t>テイコウ</t>
    </rPh>
    <phoneticPr fontId="1"/>
  </si>
  <si>
    <t>直流電源の
両端電圧値 V_S</t>
    <rPh sb="0" eb="2">
      <t>チョクリュウ</t>
    </rPh>
    <rPh sb="2" eb="4">
      <t>デンゲン</t>
    </rPh>
    <rPh sb="6" eb="8">
      <t>リョウタン</t>
    </rPh>
    <rPh sb="8" eb="10">
      <t>デンアツ</t>
    </rPh>
    <rPh sb="10" eb="11">
      <t>チ</t>
    </rPh>
    <phoneticPr fontId="1"/>
  </si>
  <si>
    <t>計算によって
求めた電流値 I</t>
    <phoneticPr fontId="1"/>
  </si>
  <si>
    <t>測定差
 I-I_R1</t>
    <rPh sb="0" eb="2">
      <t>ソクテイ</t>
    </rPh>
    <rPh sb="2" eb="3">
      <t>サ</t>
    </rPh>
    <phoneticPr fontId="1"/>
  </si>
  <si>
    <t>計算によって
求めた電流値 I_R1</t>
    <phoneticPr fontId="1"/>
  </si>
  <si>
    <t>抵抗R1の
両端電圧 V</t>
    <phoneticPr fontId="1"/>
  </si>
  <si>
    <t>実験成功？
実験失敗？</t>
    <phoneticPr fontId="1"/>
  </si>
  <si>
    <t>抵抗 R_3の両端電圧</t>
    <phoneticPr fontId="1"/>
  </si>
  <si>
    <t>電流 I</t>
    <phoneticPr fontId="1"/>
  </si>
  <si>
    <t>電卓等で再計算し，有効桁数を考慮して各自の実験ノートに記述し，教員に提示してください．</t>
    <rPh sb="0" eb="2">
      <t>デンタク</t>
    </rPh>
    <rPh sb="2" eb="3">
      <t>トウ</t>
    </rPh>
    <rPh sb="4" eb="5">
      <t>サイ</t>
    </rPh>
    <rPh sb="5" eb="7">
      <t>ケイサン</t>
    </rPh>
    <rPh sb="9" eb="11">
      <t>ユウコウ</t>
    </rPh>
    <rPh sb="11" eb="13">
      <t>ケタスウ</t>
    </rPh>
    <rPh sb="14" eb="16">
      <t>コウリョ</t>
    </rPh>
    <rPh sb="27" eb="29">
      <t>キジュツ</t>
    </rPh>
    <rPh sb="31" eb="33">
      <t>キョウイン</t>
    </rPh>
    <rPh sb="34" eb="36">
      <t>テイジ</t>
    </rPh>
    <phoneticPr fontId="1"/>
  </si>
  <si>
    <t>(行の追加・削除が可能です電源装置の電圧順に並べてください）</t>
    <rPh sb="1" eb="2">
      <t>ギョウ</t>
    </rPh>
    <rPh sb="3" eb="5">
      <t>ツイカ</t>
    </rPh>
    <rPh sb="6" eb="8">
      <t>サクジョ</t>
    </rPh>
    <rPh sb="9" eb="11">
      <t>カノウ</t>
    </rPh>
    <rPh sb="13" eb="15">
      <t>デンゲン</t>
    </rPh>
    <rPh sb="15" eb="17">
      <t>ソウチ</t>
    </rPh>
    <rPh sb="18" eb="20">
      <t>デンアツ</t>
    </rPh>
    <rPh sb="20" eb="21">
      <t>ジュン</t>
    </rPh>
    <rPh sb="22" eb="23">
      <t>ナラ</t>
    </rPh>
    <phoneticPr fontId="1"/>
  </si>
  <si>
    <t>(注意：このグラフは簡易的に自動生成しています．レポートでは実験指導書の指示に従ってグラフ用紙に記述してください）</t>
    <rPh sb="1" eb="3">
      <t>チュウイ</t>
    </rPh>
    <rPh sb="10" eb="12">
      <t>カンイ</t>
    </rPh>
    <rPh sb="12" eb="13">
      <t>テキ</t>
    </rPh>
    <rPh sb="14" eb="16">
      <t>ジドウ</t>
    </rPh>
    <rPh sb="16" eb="18">
      <t>セイセイ</t>
    </rPh>
    <rPh sb="30" eb="32">
      <t>ジッケン</t>
    </rPh>
    <rPh sb="32" eb="34">
      <t>シドウ</t>
    </rPh>
    <rPh sb="34" eb="35">
      <t>ショ</t>
    </rPh>
    <rPh sb="36" eb="38">
      <t>シジ</t>
    </rPh>
    <rPh sb="39" eb="40">
      <t>シタガ</t>
    </rPh>
    <rPh sb="45" eb="47">
      <t>ヨウシ</t>
    </rPh>
    <rPh sb="48" eb="50">
      <t>キジュツ</t>
    </rPh>
    <phoneticPr fontId="1"/>
  </si>
  <si>
    <t>←V_S=1.5V～5V付近は多めに測定</t>
    <rPh sb="12" eb="14">
      <t>フキン</t>
    </rPh>
    <rPh sb="15" eb="16">
      <t>オオ</t>
    </rPh>
    <rPh sb="18" eb="20">
      <t>ソクテイ</t>
    </rPh>
    <phoneticPr fontId="1"/>
  </si>
  <si>
    <t>←V_S=約5Vの時は表２を流用します</t>
    <rPh sb="5" eb="6">
      <t>ヤク</t>
    </rPh>
    <rPh sb="9" eb="10">
      <t>トキ</t>
    </rPh>
    <rPh sb="11" eb="12">
      <t>ヒョウ</t>
    </rPh>
    <rPh sb="14" eb="16">
      <t>リュウヨウ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</si>
</sst>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4" fillId="0" borderId="2" xfId="0" applyFont="1" applyBorder="1"/>
    <xf numFmtId="0" fontId="5" fillId="0" borderId="0" xfId="0" applyFont="1"/>
    <xf numFmtId="0" fontId="7" fillId="0" borderId="0" xfId="0" applyFont="1"/>
    <xf numFmtId="0" fontId="4" fillId="2" borderId="0" xfId="0" applyNumberFormat="1" applyFont="1" applyFill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0" fontId="8" fillId="0" borderId="0" xfId="0" applyFont="1"/>
    <xf numFmtId="49" fontId="4" fillId="3" borderId="0" xfId="0" applyNumberFormat="1" applyFont="1" applyFill="1" applyAlignment="1" applyProtection="1">
      <alignment horizontal="right"/>
      <protection locked="0"/>
    </xf>
    <xf numFmtId="0" fontId="4" fillId="3" borderId="0" xfId="0" applyFont="1" applyFill="1" applyProtection="1">
      <protection locked="0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7" fillId="0" borderId="0" xfId="0" applyFont="1" applyProtection="1"/>
    <xf numFmtId="0" fontId="4" fillId="0" borderId="0" xfId="0" applyFont="1" applyFill="1" applyProtection="1"/>
    <xf numFmtId="49" fontId="4" fillId="2" borderId="1" xfId="0" applyNumberFormat="1" applyFont="1" applyFill="1" applyBorder="1" applyAlignment="1" applyProtection="1">
      <alignment horizontal="right"/>
    </xf>
    <xf numFmtId="0" fontId="3" fillId="2" borderId="1" xfId="0" applyFont="1" applyFill="1" applyBorder="1" applyProtection="1"/>
    <xf numFmtId="0" fontId="4" fillId="0" borderId="0" xfId="0" applyFont="1" applyFill="1" applyAlignment="1" applyProtection="1">
      <alignment horizontal="right"/>
    </xf>
    <xf numFmtId="49" fontId="4" fillId="0" borderId="0" xfId="0" applyNumberFormat="1" applyFont="1" applyFill="1" applyAlignment="1" applyProtection="1">
      <alignment horizontal="right"/>
    </xf>
    <xf numFmtId="0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Border="1" applyProtection="1"/>
    <xf numFmtId="0" fontId="4" fillId="0" borderId="0" xfId="0" applyFont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NumberFormat="1" applyFont="1" applyFill="1" applyBorder="1" applyAlignment="1" applyProtection="1">
      <alignment horizontal="right"/>
    </xf>
    <xf numFmtId="0" fontId="5" fillId="0" borderId="0" xfId="0" applyFont="1" applyProtection="1"/>
    <xf numFmtId="0" fontId="8" fillId="0" borderId="0" xfId="0" applyFont="1" applyFill="1" applyBorder="1" applyProtection="1"/>
    <xf numFmtId="49" fontId="4" fillId="3" borderId="3" xfId="0" applyNumberFormat="1" applyFont="1" applyFill="1" applyBorder="1" applyAlignment="1" applyProtection="1">
      <alignment horizontal="right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protection locked="0"/>
    </xf>
    <xf numFmtId="0" fontId="4" fillId="0" borderId="5" xfId="0" applyFont="1" applyBorder="1" applyAlignment="1" applyProtection="1">
      <alignment horizontal="center" wrapTex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/>
    </xf>
    <xf numFmtId="0" fontId="2" fillId="0" borderId="0" xfId="0" applyFont="1" applyFill="1" applyProtection="1"/>
    <xf numFmtId="0" fontId="4" fillId="0" borderId="5" xfId="0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/>
    </xf>
    <xf numFmtId="49" fontId="4" fillId="0" borderId="5" xfId="0" applyNumberFormat="1" applyFont="1" applyFill="1" applyBorder="1" applyAlignment="1" applyProtection="1">
      <protection locked="0"/>
    </xf>
    <xf numFmtId="0" fontId="4" fillId="0" borderId="1" xfId="0" applyFont="1" applyBorder="1" applyProtection="1"/>
    <xf numFmtId="49" fontId="4" fillId="0" borderId="1" xfId="0" applyNumberFormat="1" applyFont="1" applyFill="1" applyBorder="1" applyAlignment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Fill="1" applyBorder="1" applyAlignment="1" applyProtection="1"/>
    <xf numFmtId="0" fontId="0" fillId="0" borderId="4" xfId="0" applyBorder="1" applyAlignment="1" applyProtection="1"/>
    <xf numFmtId="49" fontId="4" fillId="2" borderId="3" xfId="0" applyNumberFormat="1" applyFont="1" applyFill="1" applyBorder="1" applyAlignment="1" applyProtection="1">
      <alignment horizontal="right"/>
    </xf>
    <xf numFmtId="0" fontId="4" fillId="2" borderId="4" xfId="0" applyNumberFormat="1" applyFont="1" applyFill="1" applyBorder="1" applyAlignment="1" applyProtection="1">
      <alignment horizontal="left"/>
    </xf>
    <xf numFmtId="0" fontId="4" fillId="2" borderId="3" xfId="0" applyNumberFormat="1" applyFont="1" applyFill="1" applyBorder="1" applyAlignment="1" applyProtection="1">
      <alignment horizontal="right"/>
    </xf>
    <xf numFmtId="0" fontId="9" fillId="2" borderId="4" xfId="0" applyNumberFormat="1" applyFont="1" applyFill="1" applyBorder="1" applyAlignment="1" applyProtection="1">
      <alignment horizontal="left"/>
    </xf>
    <xf numFmtId="0" fontId="4" fillId="2" borderId="6" xfId="0" applyFont="1" applyFill="1" applyBorder="1" applyProtection="1"/>
    <xf numFmtId="0" fontId="4" fillId="2" borderId="4" xfId="0" applyFont="1" applyFill="1" applyBorder="1" applyProtection="1"/>
    <xf numFmtId="0" fontId="0" fillId="2" borderId="13" xfId="0" applyFill="1" applyBorder="1" applyAlignment="1" applyProtection="1"/>
    <xf numFmtId="0" fontId="9" fillId="2" borderId="4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/>
    <xf numFmtId="0" fontId="8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49" fontId="4" fillId="2" borderId="4" xfId="0" applyNumberFormat="1" applyFont="1" applyFill="1" applyBorder="1" applyAlignment="1" applyProtection="1">
      <alignment horizontal="left"/>
    </xf>
    <xf numFmtId="0" fontId="4" fillId="2" borderId="1" xfId="0" applyNumberFormat="1" applyFont="1" applyFill="1" applyBorder="1" applyAlignment="1" applyProtection="1">
      <alignment horizontal="right"/>
    </xf>
    <xf numFmtId="0" fontId="9" fillId="2" borderId="1" xfId="0" applyNumberFormat="1" applyFont="1" applyFill="1" applyBorder="1" applyAlignment="1" applyProtection="1">
      <alignment horizontal="right"/>
    </xf>
    <xf numFmtId="49" fontId="4" fillId="0" borderId="1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/>
    <xf numFmtId="0" fontId="4" fillId="0" borderId="1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</xf>
    <xf numFmtId="0" fontId="0" fillId="0" borderId="4" xfId="0" applyBorder="1" applyAlignment="1" applyProtection="1">
      <alignment wrapText="1"/>
    </xf>
    <xf numFmtId="0" fontId="4" fillId="0" borderId="3" xfId="0" applyFont="1" applyBorder="1" applyAlignment="1" applyProtection="1"/>
    <xf numFmtId="0" fontId="0" fillId="0" borderId="4" xfId="0" applyBorder="1" applyAlignment="1" applyProtection="1"/>
    <xf numFmtId="0" fontId="4" fillId="2" borderId="8" xfId="0" applyFont="1" applyFill="1" applyBorder="1" applyAlignment="1" applyProtection="1"/>
    <xf numFmtId="0" fontId="4" fillId="2" borderId="12" xfId="0" applyFont="1" applyFill="1" applyBorder="1" applyAlignment="1" applyProtection="1"/>
    <xf numFmtId="0" fontId="4" fillId="2" borderId="9" xfId="0" applyFont="1" applyFill="1" applyBorder="1" applyAlignment="1" applyProtection="1"/>
    <xf numFmtId="0" fontId="4" fillId="0" borderId="10" xfId="0" applyNumberFormat="1" applyFont="1" applyFill="1" applyBorder="1" applyAlignment="1" applyProtection="1">
      <alignment horizontal="right"/>
    </xf>
    <xf numFmtId="0" fontId="0" fillId="0" borderId="11" xfId="0" applyBorder="1" applyAlignment="1" applyProtection="1"/>
    <xf numFmtId="0" fontId="4" fillId="0" borderId="10" xfId="0" applyFont="1" applyFill="1" applyBorder="1" applyAlignment="1" applyProtection="1"/>
    <xf numFmtId="0" fontId="0" fillId="0" borderId="4" xfId="0" applyBorder="1" applyAlignment="1"/>
    <xf numFmtId="0" fontId="5" fillId="0" borderId="3" xfId="0" applyFont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35215689310101E-2"/>
          <c:y val="2.4625441228178325E-2"/>
          <c:w val="0.9302399788446597"/>
          <c:h val="0.93620742404939017"/>
        </c:manualLayout>
      </c:layout>
      <c:scatterChart>
        <c:scatterStyle val="lineMarker"/>
        <c:varyColors val="0"/>
        <c:ser>
          <c:idx val="0"/>
          <c:order val="0"/>
          <c:tx>
            <c:v>V_R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実験３!$AB$21:$AB$36</c:f>
              <c:numCache>
                <c:formatCode>@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実験３!$AC$21:$AC$36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30-41B3-909D-9C7120BD68AC}"/>
            </c:ext>
          </c:extLst>
        </c:ser>
        <c:ser>
          <c:idx val="1"/>
          <c:order val="1"/>
          <c:tx>
            <c:v>V_D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実験３!$AA$21:$AA$36</c:f>
              <c:numCache>
                <c:formatCode>@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実験３!$AC$21:$AC$36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30-41B3-909D-9C7120BD6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618688"/>
        <c:axId val="238615360"/>
      </c:scatterChart>
      <c:valAx>
        <c:axId val="238618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238615360"/>
        <c:crosses val="autoZero"/>
        <c:crossBetween val="midCat"/>
      </c:valAx>
      <c:valAx>
        <c:axId val="23861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238618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10</xdr:row>
      <xdr:rowOff>0</xdr:rowOff>
    </xdr:from>
    <xdr:to>
      <xdr:col>8</xdr:col>
      <xdr:colOff>85725</xdr:colOff>
      <xdr:row>10</xdr:row>
      <xdr:rowOff>152400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2381250"/>
          <a:ext cx="857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85725</xdr:colOff>
      <xdr:row>10</xdr:row>
      <xdr:rowOff>152400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2381250"/>
          <a:ext cx="857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39</xdr:row>
      <xdr:rowOff>121023</xdr:rowOff>
    </xdr:from>
    <xdr:to>
      <xdr:col>8</xdr:col>
      <xdr:colOff>941293</xdr:colOff>
      <xdr:row>76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850846</xdr:colOff>
      <xdr:row>76</xdr:row>
      <xdr:rowOff>113100</xdr:rowOff>
    </xdr:from>
    <xdr:ext cx="1537216" cy="392800"/>
    <xdr:sp macro="" textlink="">
      <xdr:nvSpPr>
        <xdr:cNvPr id="3" name="テキスト ボックス 2"/>
        <xdr:cNvSpPr txBox="1"/>
      </xdr:nvSpPr>
      <xdr:spPr>
        <a:xfrm>
          <a:off x="4251271" y="13324275"/>
          <a:ext cx="1537216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→電圧 </a:t>
          </a:r>
          <a:r>
            <a:rPr kumimoji="1" lang="en-US" altLang="ja-JP" sz="1400"/>
            <a:t>VR , VD [V]</a:t>
          </a:r>
          <a:endParaRPr kumimoji="1" lang="ja-JP" altLang="en-US" sz="1400"/>
        </a:p>
      </xdr:txBody>
    </xdr:sp>
    <xdr:clientData/>
  </xdr:oneCellAnchor>
  <xdr:oneCellAnchor>
    <xdr:from>
      <xdr:col>0</xdr:col>
      <xdr:colOff>242435</xdr:colOff>
      <xdr:row>48</xdr:row>
      <xdr:rowOff>134413</xdr:rowOff>
    </xdr:from>
    <xdr:ext cx="392800" cy="1190134"/>
    <xdr:sp macro="" textlink="">
      <xdr:nvSpPr>
        <xdr:cNvPr id="4" name="テキスト ボックス 3"/>
        <xdr:cNvSpPr txBox="1"/>
      </xdr:nvSpPr>
      <xdr:spPr>
        <a:xfrm rot="16200000">
          <a:off x="-156232" y="8943655"/>
          <a:ext cx="119013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→電流 </a:t>
          </a:r>
          <a:r>
            <a:rPr kumimoji="1" lang="en-US" altLang="ja-JP" sz="1400"/>
            <a:t>I [mA]</a:t>
          </a:r>
          <a:endParaRPr kumimoji="1" lang="ja-JP" altLang="en-US" sz="1400"/>
        </a:p>
      </xdr:txBody>
    </xdr:sp>
    <xdr:clientData/>
  </xdr:oneCellAnchor>
  <xdr:oneCellAnchor>
    <xdr:from>
      <xdr:col>7</xdr:col>
      <xdr:colOff>665389</xdr:colOff>
      <xdr:row>52</xdr:row>
      <xdr:rowOff>129107</xdr:rowOff>
    </xdr:from>
    <xdr:ext cx="437620" cy="311496"/>
    <xdr:sp macro="" textlink="">
      <xdr:nvSpPr>
        <xdr:cNvPr id="5" name="テキスト ボックス 4"/>
        <xdr:cNvSpPr txBox="1"/>
      </xdr:nvSpPr>
      <xdr:spPr>
        <a:xfrm>
          <a:off x="7466239" y="9225482"/>
          <a:ext cx="43762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>
              <a:solidFill>
                <a:schemeClr val="accent2">
                  <a:lumMod val="75000"/>
                </a:schemeClr>
              </a:solidFill>
            </a:rPr>
            <a:t>VD </a:t>
          </a:r>
          <a:endParaRPr kumimoji="1" lang="ja-JP" altLang="en-US" sz="1400">
            <a:solidFill>
              <a:schemeClr val="accent2">
                <a:lumMod val="75000"/>
              </a:schemeClr>
            </a:solidFill>
          </a:endParaRPr>
        </a:p>
      </xdr:txBody>
    </xdr:sp>
    <xdr:clientData/>
  </xdr:oneCellAnchor>
  <xdr:oneCellAnchor>
    <xdr:from>
      <xdr:col>6</xdr:col>
      <xdr:colOff>1013571</xdr:colOff>
      <xdr:row>52</xdr:row>
      <xdr:rowOff>111498</xdr:rowOff>
    </xdr:from>
    <xdr:ext cx="437620" cy="311496"/>
    <xdr:sp macro="" textlink="">
      <xdr:nvSpPr>
        <xdr:cNvPr id="6" name="テキスト ボックス 5"/>
        <xdr:cNvSpPr txBox="1"/>
      </xdr:nvSpPr>
      <xdr:spPr>
        <a:xfrm>
          <a:off x="6680946" y="9207873"/>
          <a:ext cx="43762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>
              <a:solidFill>
                <a:schemeClr val="accent1">
                  <a:lumMod val="75000"/>
                </a:schemeClr>
              </a:solidFill>
            </a:rPr>
            <a:t>VR </a:t>
          </a:r>
          <a:endParaRPr kumimoji="1" lang="ja-JP" altLang="en-US" sz="1400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</xdr:col>
      <xdr:colOff>850846</xdr:colOff>
      <xdr:row>40</xdr:row>
      <xdr:rowOff>87246</xdr:rowOff>
    </xdr:from>
    <xdr:ext cx="1316835" cy="392800"/>
    <xdr:sp macro="" textlink="">
      <xdr:nvSpPr>
        <xdr:cNvPr id="7" name="テキスト ボックス 6"/>
        <xdr:cNvSpPr txBox="1"/>
      </xdr:nvSpPr>
      <xdr:spPr>
        <a:xfrm>
          <a:off x="4251271" y="7126221"/>
          <a:ext cx="1316835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電圧</a:t>
          </a:r>
          <a:r>
            <a:rPr kumimoji="1" lang="en-US" altLang="ja-JP" sz="1400"/>
            <a:t>-</a:t>
          </a:r>
          <a:r>
            <a:rPr kumimoji="1" lang="ja-JP" altLang="en-US" sz="1400"/>
            <a:t>電流特性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>
      <selection activeCell="C11" sqref="C11"/>
    </sheetView>
  </sheetViews>
  <sheetFormatPr defaultRowHeight="13.5"/>
  <cols>
    <col min="1" max="2" width="9" style="3"/>
    <col min="3" max="3" width="17.5" style="3" customWidth="1"/>
    <col min="4" max="4" width="28" style="3" customWidth="1"/>
    <col min="5" max="5" width="9" style="3"/>
    <col min="6" max="6" width="31.75" style="3" bestFit="1" customWidth="1"/>
    <col min="7" max="9" width="14.5" style="3" customWidth="1"/>
    <col min="10" max="13" width="9" style="3"/>
    <col min="14" max="16" width="9" style="3" hidden="1" customWidth="1"/>
    <col min="17" max="16384" width="9" style="3"/>
  </cols>
  <sheetData>
    <row r="1" spans="1:16" s="1" customFormat="1" ht="18.75">
      <c r="A1" s="1" t="s">
        <v>0</v>
      </c>
      <c r="N1" s="3" t="s">
        <v>26</v>
      </c>
      <c r="O1" s="3" t="s">
        <v>27</v>
      </c>
      <c r="P1" s="3" t="s">
        <v>28</v>
      </c>
    </row>
    <row r="2" spans="1:16" s="1" customFormat="1" ht="18.75">
      <c r="A2" s="1" t="s">
        <v>1</v>
      </c>
      <c r="N2" s="3" t="s">
        <v>9</v>
      </c>
      <c r="O2" s="3" t="s">
        <v>9</v>
      </c>
      <c r="P2" s="3" t="s">
        <v>9</v>
      </c>
    </row>
    <row r="3" spans="1:16">
      <c r="A3" s="2" t="s">
        <v>2</v>
      </c>
      <c r="N3" s="3" t="s">
        <v>13</v>
      </c>
      <c r="O3" s="3" t="s">
        <v>23</v>
      </c>
      <c r="P3" s="3" t="s">
        <v>6</v>
      </c>
    </row>
    <row r="4" spans="1:16">
      <c r="A4" s="2" t="s">
        <v>40</v>
      </c>
      <c r="N4" s="3" t="s">
        <v>21</v>
      </c>
      <c r="O4" s="3" t="s">
        <v>24</v>
      </c>
      <c r="P4" s="3" t="s">
        <v>7</v>
      </c>
    </row>
    <row r="5" spans="1:16">
      <c r="A5" s="2" t="s">
        <v>39</v>
      </c>
      <c r="N5" s="3" t="s">
        <v>22</v>
      </c>
      <c r="O5" s="3" t="s">
        <v>25</v>
      </c>
      <c r="P5" s="3" t="s">
        <v>8</v>
      </c>
    </row>
    <row r="6" spans="1:16">
      <c r="A6" s="2" t="s">
        <v>91</v>
      </c>
    </row>
    <row r="8" spans="1:16" ht="17.25">
      <c r="A8" s="9" t="s">
        <v>3</v>
      </c>
    </row>
    <row r="10" spans="1:16">
      <c r="A10" s="3" t="s">
        <v>4</v>
      </c>
      <c r="G10" s="3" t="s">
        <v>34</v>
      </c>
    </row>
    <row r="11" spans="1:16">
      <c r="B11" s="4" t="s">
        <v>5</v>
      </c>
      <c r="C11" s="13"/>
      <c r="D11" s="14" t="s">
        <v>9</v>
      </c>
      <c r="F11" s="5"/>
      <c r="G11" s="5" t="s">
        <v>32</v>
      </c>
      <c r="H11" s="5" t="s">
        <v>33</v>
      </c>
      <c r="I11" s="6" t="s">
        <v>37</v>
      </c>
    </row>
    <row r="12" spans="1:16">
      <c r="F12" s="5" t="s">
        <v>29</v>
      </c>
      <c r="G12" s="7"/>
      <c r="H12" s="7"/>
      <c r="I12" s="11">
        <f>IFERROR(C11*IF(D11=P4,1000,IF(D11=P5,1000000,1)),"")</f>
        <v>0</v>
      </c>
    </row>
    <row r="13" spans="1:16">
      <c r="A13" s="8" t="s">
        <v>36</v>
      </c>
      <c r="F13" s="5" t="s">
        <v>30</v>
      </c>
      <c r="G13" s="11" t="str">
        <f>IF(D21=O3,C21*1000,IF(D21=O4,C21,IF(D21=O5,C21/1000,"")))</f>
        <v/>
      </c>
      <c r="H13" s="11" t="str">
        <f>IF(D19=N3,C19,IF(D19=N4,C19/1000,IF(D19=N5,C19/1000000,"")))</f>
        <v/>
      </c>
      <c r="I13" s="11" t="str">
        <f>IFERROR(H13/G13*1000,"")</f>
        <v/>
      </c>
    </row>
    <row r="14" spans="1:16">
      <c r="B14" s="4" t="s">
        <v>10</v>
      </c>
      <c r="C14" s="13"/>
      <c r="D14" s="3" t="s">
        <v>35</v>
      </c>
      <c r="F14" s="5" t="s">
        <v>31</v>
      </c>
      <c r="G14" s="7"/>
      <c r="H14" s="7"/>
      <c r="I14" s="11" t="str">
        <f>IFERROR(I12-I13,"")</f>
        <v/>
      </c>
    </row>
    <row r="15" spans="1:16">
      <c r="A15" s="3" t="s">
        <v>11</v>
      </c>
      <c r="I15" s="12" t="str">
        <f>IFERROR(IF(ABS(I14)&gt;MAX(ABS(I12),ABS(I13))*0.01,"実験失敗（誤差が大きすぎます）",""),"")</f>
        <v/>
      </c>
    </row>
    <row r="16" spans="1:16">
      <c r="B16" s="4" t="s">
        <v>12</v>
      </c>
      <c r="C16" s="13"/>
      <c r="D16" s="3" t="s">
        <v>14</v>
      </c>
    </row>
    <row r="18" spans="1:4">
      <c r="A18" s="3" t="s">
        <v>15</v>
      </c>
    </row>
    <row r="19" spans="1:4">
      <c r="B19" s="4" t="s">
        <v>16</v>
      </c>
      <c r="C19" s="13"/>
      <c r="D19" s="14" t="s">
        <v>9</v>
      </c>
    </row>
    <row r="20" spans="1:4">
      <c r="A20" s="3" t="s">
        <v>17</v>
      </c>
    </row>
    <row r="21" spans="1:4">
      <c r="B21" s="4" t="s">
        <v>18</v>
      </c>
      <c r="C21" s="13"/>
      <c r="D21" s="14" t="s">
        <v>9</v>
      </c>
    </row>
    <row r="22" spans="1:4">
      <c r="A22" s="3" t="s">
        <v>19</v>
      </c>
    </row>
    <row r="23" spans="1:4">
      <c r="B23" s="4" t="s">
        <v>20</v>
      </c>
      <c r="C23" s="10" t="str">
        <f>IFERROR(C19/C21*IF(D19=N4,(1/1000),IF(D19=N5,(1/1000000),1))*IF(D21=O4,1000,IF(D21=O5,1000000,1)),"")</f>
        <v/>
      </c>
      <c r="D23" s="3" t="s">
        <v>6</v>
      </c>
    </row>
  </sheetData>
  <sheetProtection password="C683" sheet="1" selectLockedCells="1"/>
  <phoneticPr fontId="1"/>
  <dataValidations count="4">
    <dataValidation allowBlank="1" showInputMessage="1" showErrorMessage="1" prompt="測定器に表示されたままの値を記録すること" sqref="C11 C19 C21"/>
    <dataValidation type="list" allowBlank="1" showInputMessage="1" showErrorMessage="1" promptTitle="単位を選択せよ" prompt="測定器に表示されたままの単位を記録すること" sqref="D11">
      <formula1>$P$2:$P$5</formula1>
    </dataValidation>
    <dataValidation type="list" allowBlank="1" showInputMessage="1" showErrorMessage="1" promptTitle="単位を選択せよ" prompt="測定器に表示されたままの単位を記録すること" sqref="D19">
      <formula1>$N$2:$N$5</formula1>
    </dataValidation>
    <dataValidation type="list" allowBlank="1" showInputMessage="1" showErrorMessage="1" promptTitle="単位を選択せよ" prompt="測定器に表示されたままの単位を記録すること" sqref="D21">
      <formula1>$O$2:$O$5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Normal="100" workbookViewId="0">
      <selection activeCell="C11" sqref="C11"/>
    </sheetView>
  </sheetViews>
  <sheetFormatPr defaultRowHeight="13.5"/>
  <cols>
    <col min="1" max="2" width="9" style="17"/>
    <col min="3" max="3" width="17.5" style="17" customWidth="1"/>
    <col min="4" max="4" width="28" style="17" customWidth="1"/>
    <col min="5" max="5" width="9" style="17"/>
    <col min="6" max="6" width="31.75" style="17" bestFit="1" customWidth="1"/>
    <col min="7" max="9" width="14.5" style="17" customWidth="1"/>
    <col min="10" max="12" width="9" style="17"/>
    <col min="13" max="13" width="9" style="3"/>
    <col min="14" max="16" width="9" style="3" hidden="1" customWidth="1"/>
    <col min="17" max="17" width="9" style="3"/>
    <col min="18" max="16384" width="9" style="17"/>
  </cols>
  <sheetData>
    <row r="1" spans="1:17" s="16" customFormat="1" ht="18.75">
      <c r="A1" s="16" t="s">
        <v>0</v>
      </c>
      <c r="M1" s="1"/>
      <c r="N1" s="3" t="s">
        <v>26</v>
      </c>
      <c r="O1" s="3" t="s">
        <v>27</v>
      </c>
      <c r="P1" s="3" t="s">
        <v>28</v>
      </c>
      <c r="Q1" s="1"/>
    </row>
    <row r="2" spans="1:17" s="16" customFormat="1" ht="18.75">
      <c r="A2" s="16" t="s">
        <v>1</v>
      </c>
      <c r="M2" s="1"/>
      <c r="N2" s="3" t="s">
        <v>9</v>
      </c>
      <c r="O2" s="3" t="s">
        <v>9</v>
      </c>
      <c r="P2" s="3" t="s">
        <v>9</v>
      </c>
      <c r="Q2" s="1"/>
    </row>
    <row r="3" spans="1:17">
      <c r="A3" s="18" t="s">
        <v>2</v>
      </c>
      <c r="N3" s="3" t="s">
        <v>13</v>
      </c>
      <c r="O3" s="3" t="s">
        <v>23</v>
      </c>
      <c r="P3" s="3" t="s">
        <v>6</v>
      </c>
    </row>
    <row r="4" spans="1:17">
      <c r="A4" s="18" t="s">
        <v>40</v>
      </c>
      <c r="N4" s="3" t="s">
        <v>21</v>
      </c>
      <c r="O4" s="3" t="s">
        <v>24</v>
      </c>
      <c r="P4" s="3" t="s">
        <v>7</v>
      </c>
    </row>
    <row r="5" spans="1:17">
      <c r="A5" s="18" t="s">
        <v>39</v>
      </c>
      <c r="N5" s="3" t="s">
        <v>22</v>
      </c>
      <c r="O5" s="3" t="s">
        <v>25</v>
      </c>
      <c r="P5" s="3" t="s">
        <v>8</v>
      </c>
    </row>
    <row r="6" spans="1:17">
      <c r="A6" s="2" t="s">
        <v>91</v>
      </c>
    </row>
    <row r="8" spans="1:17" ht="17.25">
      <c r="A8" s="19" t="s">
        <v>38</v>
      </c>
    </row>
    <row r="9" spans="1:17">
      <c r="E9" s="26"/>
      <c r="F9" s="26"/>
      <c r="G9" s="26"/>
      <c r="H9" s="26"/>
      <c r="I9" s="26"/>
      <c r="J9" s="26"/>
      <c r="K9" s="26"/>
    </row>
    <row r="10" spans="1:17">
      <c r="A10" s="17" t="s">
        <v>4</v>
      </c>
      <c r="E10" s="26"/>
      <c r="F10" s="26"/>
      <c r="G10" s="26"/>
      <c r="H10" s="26"/>
      <c r="I10" s="26"/>
      <c r="J10" s="26"/>
      <c r="K10" s="26"/>
    </row>
    <row r="11" spans="1:17">
      <c r="B11" s="27" t="s">
        <v>5</v>
      </c>
      <c r="C11" s="13"/>
      <c r="D11" s="14" t="s">
        <v>9</v>
      </c>
      <c r="E11" s="26"/>
      <c r="F11" s="26"/>
      <c r="G11" s="26"/>
      <c r="H11" s="26"/>
      <c r="I11" s="28"/>
      <c r="J11" s="26"/>
      <c r="K11" s="26"/>
    </row>
    <row r="12" spans="1:17">
      <c r="E12" s="26"/>
      <c r="F12" s="26"/>
      <c r="G12" s="26"/>
      <c r="H12" s="26"/>
      <c r="I12" s="29"/>
      <c r="J12" s="26"/>
      <c r="K12" s="26"/>
    </row>
    <row r="13" spans="1:17">
      <c r="A13" s="30" t="s">
        <v>41</v>
      </c>
      <c r="E13" s="26"/>
      <c r="F13" s="26"/>
      <c r="G13" s="29"/>
      <c r="H13" s="29"/>
      <c r="I13" s="29"/>
      <c r="J13" s="26"/>
      <c r="K13" s="26"/>
    </row>
    <row r="14" spans="1:17">
      <c r="B14" s="27" t="s">
        <v>42</v>
      </c>
      <c r="C14" s="15"/>
      <c r="E14" s="26"/>
      <c r="F14" s="26"/>
      <c r="G14" s="26"/>
      <c r="H14" s="26"/>
      <c r="I14" s="29"/>
      <c r="J14" s="26"/>
      <c r="K14" s="26"/>
    </row>
    <row r="15" spans="1:17">
      <c r="A15" s="17" t="s">
        <v>43</v>
      </c>
      <c r="E15" s="26"/>
      <c r="F15" s="26"/>
      <c r="G15" s="26"/>
      <c r="H15" s="26"/>
      <c r="I15" s="31"/>
      <c r="J15" s="26"/>
      <c r="K15" s="26"/>
    </row>
    <row r="16" spans="1:17">
      <c r="B16" s="27" t="s">
        <v>42</v>
      </c>
      <c r="C16" s="15"/>
      <c r="E16" s="26"/>
      <c r="F16" s="26"/>
      <c r="G16" s="26"/>
      <c r="H16" s="26"/>
      <c r="I16" s="26"/>
      <c r="J16" s="26"/>
      <c r="K16" s="26"/>
    </row>
    <row r="17" spans="2:17">
      <c r="E17" s="26"/>
      <c r="F17" s="26"/>
      <c r="G17" s="26"/>
      <c r="H17" s="26"/>
      <c r="I17" s="26"/>
      <c r="J17" s="26"/>
      <c r="K17" s="26"/>
    </row>
    <row r="18" spans="2:17" s="20" customFormat="1">
      <c r="E18" s="26"/>
      <c r="F18" s="26"/>
      <c r="G18" s="26"/>
      <c r="H18" s="26"/>
      <c r="I18" s="26"/>
      <c r="J18" s="26"/>
      <c r="K18" s="26"/>
      <c r="M18" s="3"/>
      <c r="N18" s="3"/>
      <c r="O18" s="3"/>
      <c r="P18" s="3"/>
      <c r="Q18" s="3"/>
    </row>
    <row r="19" spans="2:17" s="20" customFormat="1">
      <c r="B19" s="23"/>
      <c r="C19" s="24"/>
      <c r="M19" s="3"/>
      <c r="N19" s="3"/>
      <c r="O19" s="3"/>
      <c r="P19" s="3"/>
      <c r="Q19" s="3"/>
    </row>
    <row r="20" spans="2:17" s="20" customFormat="1">
      <c r="M20" s="3"/>
      <c r="N20" s="3"/>
      <c r="O20" s="3"/>
      <c r="P20" s="3"/>
      <c r="Q20" s="3"/>
    </row>
    <row r="21" spans="2:17" s="20" customFormat="1">
      <c r="B21" s="23"/>
      <c r="C21" s="24"/>
      <c r="M21" s="3"/>
      <c r="N21" s="3"/>
      <c r="O21" s="3"/>
      <c r="P21" s="3"/>
      <c r="Q21" s="3"/>
    </row>
    <row r="22" spans="2:17" s="20" customFormat="1">
      <c r="M22" s="3"/>
      <c r="N22" s="3"/>
      <c r="O22" s="3"/>
      <c r="P22" s="3"/>
      <c r="Q22" s="3"/>
    </row>
    <row r="23" spans="2:17" s="20" customFormat="1">
      <c r="B23" s="23"/>
      <c r="C23" s="25"/>
      <c r="M23" s="3"/>
      <c r="N23" s="3"/>
      <c r="O23" s="3"/>
      <c r="P23" s="3"/>
      <c r="Q23" s="3"/>
    </row>
  </sheetData>
  <sheetProtection password="C683" sheet="1" selectLockedCells="1"/>
  <phoneticPr fontId="1"/>
  <dataValidations count="2">
    <dataValidation type="list" allowBlank="1" showInputMessage="1" showErrorMessage="1" promptTitle="単位を選択せよ" prompt="測定器に表示されたままの単位を記録すること" sqref="D11">
      <formula1>$P$2:$P$5</formula1>
    </dataValidation>
    <dataValidation allowBlank="1" showInputMessage="1" showErrorMessage="1" prompt="測定器に表示されたままの値を記録すること" sqref="C11 C19 C2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zoomScaleNormal="100" workbookViewId="0">
      <selection activeCell="A14" sqref="A14"/>
    </sheetView>
  </sheetViews>
  <sheetFormatPr defaultRowHeight="13.5"/>
  <cols>
    <col min="1" max="2" width="14.875" style="17" customWidth="1"/>
    <col min="3" max="3" width="14.875" style="20" hidden="1" customWidth="1"/>
    <col min="4" max="7" width="14.875" style="17" customWidth="1"/>
    <col min="8" max="8" width="19.375" style="17" bestFit="1" customWidth="1"/>
    <col min="9" max="9" width="19.25" style="17" customWidth="1"/>
    <col min="10" max="10" width="14.5" style="17" customWidth="1"/>
    <col min="11" max="14" width="9" style="17"/>
    <col min="15" max="17" width="9" style="17" hidden="1" customWidth="1"/>
    <col min="18" max="16384" width="9" style="17"/>
  </cols>
  <sheetData>
    <row r="1" spans="1:17" s="16" customFormat="1" ht="18.75">
      <c r="A1" s="16" t="s">
        <v>0</v>
      </c>
      <c r="C1" s="40"/>
      <c r="O1" s="17" t="s">
        <v>26</v>
      </c>
      <c r="P1" s="17" t="s">
        <v>27</v>
      </c>
      <c r="Q1" s="17" t="s">
        <v>28</v>
      </c>
    </row>
    <row r="2" spans="1:17" s="16" customFormat="1" ht="18.75">
      <c r="A2" s="16" t="s">
        <v>1</v>
      </c>
      <c r="C2" s="40"/>
      <c r="O2" s="17" t="s">
        <v>9</v>
      </c>
      <c r="P2" s="17" t="s">
        <v>9</v>
      </c>
      <c r="Q2" s="17" t="s">
        <v>9</v>
      </c>
    </row>
    <row r="3" spans="1:17">
      <c r="A3" s="18" t="s">
        <v>2</v>
      </c>
      <c r="O3" s="17" t="s">
        <v>13</v>
      </c>
      <c r="P3" s="17" t="s">
        <v>23</v>
      </c>
      <c r="Q3" s="17" t="s">
        <v>6</v>
      </c>
    </row>
    <row r="4" spans="1:17">
      <c r="A4" s="18" t="s">
        <v>40</v>
      </c>
      <c r="O4" s="17" t="s">
        <v>21</v>
      </c>
      <c r="P4" s="17" t="s">
        <v>24</v>
      </c>
      <c r="Q4" s="17" t="s">
        <v>7</v>
      </c>
    </row>
    <row r="5" spans="1:17">
      <c r="A5" s="18" t="s">
        <v>39</v>
      </c>
      <c r="O5" s="17" t="s">
        <v>22</v>
      </c>
      <c r="P5" s="17" t="s">
        <v>25</v>
      </c>
      <c r="Q5" s="17" t="s">
        <v>8</v>
      </c>
    </row>
    <row r="6" spans="1:17">
      <c r="A6" s="18" t="s">
        <v>91</v>
      </c>
    </row>
    <row r="8" spans="1:17" ht="17.25">
      <c r="A8" s="19" t="s">
        <v>44</v>
      </c>
    </row>
    <row r="10" spans="1:17">
      <c r="A10" s="20"/>
      <c r="B10" s="20"/>
      <c r="D10" s="20"/>
      <c r="E10" s="20"/>
    </row>
    <row r="11" spans="1:17">
      <c r="D11" s="17" t="s">
        <v>45</v>
      </c>
    </row>
    <row r="12" spans="1:17">
      <c r="A12" s="71" t="s">
        <v>46</v>
      </c>
      <c r="B12" s="71"/>
      <c r="C12" s="71"/>
      <c r="D12" s="71"/>
      <c r="E12" s="71"/>
      <c r="F12" s="71"/>
      <c r="G12" s="71"/>
      <c r="H12" s="76" t="s">
        <v>49</v>
      </c>
      <c r="I12" s="77" t="s">
        <v>88</v>
      </c>
    </row>
    <row r="13" spans="1:17">
      <c r="A13" s="78" t="s">
        <v>53</v>
      </c>
      <c r="B13" s="79"/>
      <c r="C13" s="42"/>
      <c r="D13" s="78" t="s">
        <v>47</v>
      </c>
      <c r="E13" s="79"/>
      <c r="F13" s="78" t="s">
        <v>48</v>
      </c>
      <c r="G13" s="79"/>
      <c r="H13" s="71"/>
      <c r="I13" s="71"/>
    </row>
    <row r="14" spans="1:17">
      <c r="A14" s="32"/>
      <c r="B14" s="33" t="s">
        <v>9</v>
      </c>
      <c r="C14" s="41"/>
      <c r="D14" s="32"/>
      <c r="E14" s="33" t="s">
        <v>9</v>
      </c>
      <c r="F14" s="32"/>
      <c r="G14" s="33" t="s">
        <v>9</v>
      </c>
      <c r="H14" s="21">
        <f>-A14*IF(B14=O4,1/1000,IF(B14=O5,1/1000000,1))+D14*IF(E14=O4,1/1000,IF(E14=O5,1/1000000,1))+F14*IF(G14=O4,1/1000,IF(G14=O5,1/1000000,1))</f>
        <v>0</v>
      </c>
      <c r="I14" s="22" t="str">
        <f>IF(ABS(H14)&gt;MAX(ABS(A14),ABS(D14),ABS(F14))*0.01,"実験失敗","実験成功")</f>
        <v>実験成功</v>
      </c>
    </row>
    <row r="15" spans="1:17">
      <c r="H15" s="17" t="s">
        <v>54</v>
      </c>
    </row>
    <row r="17" spans="1:29">
      <c r="D17" s="17" t="s">
        <v>50</v>
      </c>
    </row>
    <row r="18" spans="1:29">
      <c r="A18" s="62" t="s">
        <v>51</v>
      </c>
      <c r="B18" s="36">
        <f>実験２!C11</f>
        <v>0</v>
      </c>
      <c r="C18" s="42"/>
      <c r="D18" s="37" t="str">
        <f>実験２!D11</f>
        <v>単位を選択せよ</v>
      </c>
      <c r="E18" s="63"/>
      <c r="F18" s="38"/>
      <c r="G18" s="38"/>
      <c r="H18" s="35"/>
      <c r="I18" s="39"/>
    </row>
    <row r="19" spans="1:29" s="20" customFormat="1">
      <c r="A19" s="71" t="s">
        <v>46</v>
      </c>
      <c r="B19" s="71"/>
      <c r="C19" s="71"/>
      <c r="D19" s="71"/>
      <c r="E19" s="71"/>
      <c r="F19" s="71"/>
      <c r="G19" s="71"/>
      <c r="H19" s="72" t="s">
        <v>49</v>
      </c>
      <c r="I19" s="74" t="s">
        <v>52</v>
      </c>
      <c r="N19" s="17"/>
      <c r="O19" s="17"/>
      <c r="P19" s="17"/>
      <c r="Q19" s="17"/>
      <c r="R19" s="17"/>
    </row>
    <row r="20" spans="1:29">
      <c r="A20" s="63" t="s">
        <v>53</v>
      </c>
      <c r="B20" s="64"/>
      <c r="C20" s="42"/>
      <c r="D20" s="63" t="s">
        <v>47</v>
      </c>
      <c r="E20" s="64"/>
      <c r="F20" s="63" t="s">
        <v>48</v>
      </c>
      <c r="G20" s="64"/>
      <c r="H20" s="73"/>
      <c r="I20" s="75"/>
      <c r="AA20" s="62" t="s">
        <v>47</v>
      </c>
      <c r="AB20" s="62" t="s">
        <v>48</v>
      </c>
      <c r="AC20" s="44" t="s">
        <v>90</v>
      </c>
    </row>
    <row r="21" spans="1:29" s="48" customFormat="1">
      <c r="A21" s="32"/>
      <c r="B21" s="34" t="s">
        <v>9</v>
      </c>
      <c r="C21" s="43">
        <f t="shared" ref="C21:C32" si="0">A21*IF(B21=$O$4,1/1000,IF(B21=$O$5,1/1000000,1))</f>
        <v>0</v>
      </c>
      <c r="D21" s="32"/>
      <c r="E21" s="34" t="s">
        <v>9</v>
      </c>
      <c r="F21" s="32"/>
      <c r="G21" s="34" t="s">
        <v>9</v>
      </c>
      <c r="H21" s="46">
        <f t="shared" ref="H21:H36" si="1">-C21+AA21+AB21</f>
        <v>0</v>
      </c>
      <c r="I21" s="47" t="str">
        <f t="shared" ref="I21:I36" si="2">IFERROR(AB21/$B$18*IF($D$18=$Q$4,1/1000,IF($D$18=$Q$5,1/1000000,1)),"")</f>
        <v/>
      </c>
      <c r="AA21" s="45">
        <f t="shared" ref="AA21:AA36" si="3">D21*IF(E21=$O$4,1/1000,IF(E21=$O$5,1/1000000,1))</f>
        <v>0</v>
      </c>
      <c r="AB21" s="45">
        <f t="shared" ref="AB21:AB36" si="4">F21*IF(G21=$O$4,1/1000,IF(G21=$O$5,1/1000000,1))</f>
        <v>0</v>
      </c>
      <c r="AC21" s="49" t="e">
        <f t="shared" ref="AC21:AC36" si="5">I21*1000</f>
        <v>#VALUE!</v>
      </c>
    </row>
    <row r="22" spans="1:29" s="48" customFormat="1">
      <c r="A22" s="32"/>
      <c r="B22" s="34" t="s">
        <v>9</v>
      </c>
      <c r="C22" s="43">
        <f t="shared" si="0"/>
        <v>0</v>
      </c>
      <c r="D22" s="32"/>
      <c r="E22" s="34" t="s">
        <v>9</v>
      </c>
      <c r="F22" s="32"/>
      <c r="G22" s="34" t="s">
        <v>9</v>
      </c>
      <c r="H22" s="46">
        <f t="shared" si="1"/>
        <v>0</v>
      </c>
      <c r="I22" s="47" t="str">
        <f t="shared" si="2"/>
        <v/>
      </c>
      <c r="AA22" s="45">
        <f t="shared" si="3"/>
        <v>0</v>
      </c>
      <c r="AB22" s="45">
        <f t="shared" si="4"/>
        <v>0</v>
      </c>
      <c r="AC22" s="49" t="e">
        <f t="shared" si="5"/>
        <v>#VALUE!</v>
      </c>
    </row>
    <row r="23" spans="1:29" s="48" customFormat="1">
      <c r="A23" s="32"/>
      <c r="B23" s="34" t="s">
        <v>9</v>
      </c>
      <c r="C23" s="43">
        <f t="shared" si="0"/>
        <v>0</v>
      </c>
      <c r="D23" s="32"/>
      <c r="E23" s="34" t="s">
        <v>9</v>
      </c>
      <c r="F23" s="32"/>
      <c r="G23" s="34" t="s">
        <v>9</v>
      </c>
      <c r="H23" s="46">
        <f t="shared" si="1"/>
        <v>0</v>
      </c>
      <c r="I23" s="47" t="str">
        <f t="shared" si="2"/>
        <v/>
      </c>
      <c r="AA23" s="45">
        <f t="shared" si="3"/>
        <v>0</v>
      </c>
      <c r="AB23" s="45">
        <f t="shared" si="4"/>
        <v>0</v>
      </c>
      <c r="AC23" s="49" t="e">
        <f t="shared" si="5"/>
        <v>#VALUE!</v>
      </c>
    </row>
    <row r="24" spans="1:29" s="48" customFormat="1">
      <c r="A24" s="32"/>
      <c r="B24" s="34" t="s">
        <v>9</v>
      </c>
      <c r="C24" s="43">
        <f t="shared" si="0"/>
        <v>0</v>
      </c>
      <c r="D24" s="32"/>
      <c r="E24" s="34" t="s">
        <v>9</v>
      </c>
      <c r="F24" s="32"/>
      <c r="G24" s="34" t="s">
        <v>9</v>
      </c>
      <c r="H24" s="46">
        <f t="shared" si="1"/>
        <v>0</v>
      </c>
      <c r="I24" s="47" t="str">
        <f t="shared" si="2"/>
        <v/>
      </c>
      <c r="AA24" s="45">
        <f t="shared" si="3"/>
        <v>0</v>
      </c>
      <c r="AB24" s="45">
        <f t="shared" si="4"/>
        <v>0</v>
      </c>
      <c r="AC24" s="49" t="e">
        <f t="shared" si="5"/>
        <v>#VALUE!</v>
      </c>
    </row>
    <row r="25" spans="1:29" s="48" customFormat="1">
      <c r="A25" s="32"/>
      <c r="B25" s="34" t="s">
        <v>9</v>
      </c>
      <c r="C25" s="43">
        <f t="shared" si="0"/>
        <v>0</v>
      </c>
      <c r="D25" s="32"/>
      <c r="E25" s="34" t="s">
        <v>9</v>
      </c>
      <c r="F25" s="32"/>
      <c r="G25" s="34" t="s">
        <v>9</v>
      </c>
      <c r="H25" s="46">
        <f t="shared" si="1"/>
        <v>0</v>
      </c>
      <c r="I25" s="47" t="str">
        <f t="shared" si="2"/>
        <v/>
      </c>
      <c r="AA25" s="45">
        <f t="shared" si="3"/>
        <v>0</v>
      </c>
      <c r="AB25" s="45">
        <f t="shared" si="4"/>
        <v>0</v>
      </c>
      <c r="AC25" s="49" t="e">
        <f t="shared" si="5"/>
        <v>#VALUE!</v>
      </c>
    </row>
    <row r="26" spans="1:29" s="48" customFormat="1">
      <c r="A26" s="32"/>
      <c r="B26" s="34" t="s">
        <v>9</v>
      </c>
      <c r="C26" s="43">
        <f t="shared" si="0"/>
        <v>0</v>
      </c>
      <c r="D26" s="32"/>
      <c r="E26" s="34" t="s">
        <v>9</v>
      </c>
      <c r="F26" s="32"/>
      <c r="G26" s="34" t="s">
        <v>9</v>
      </c>
      <c r="H26" s="46">
        <f t="shared" si="1"/>
        <v>0</v>
      </c>
      <c r="I26" s="47" t="str">
        <f t="shared" si="2"/>
        <v/>
      </c>
      <c r="J26" s="48" t="s">
        <v>94</v>
      </c>
      <c r="AA26" s="45">
        <f t="shared" si="3"/>
        <v>0</v>
      </c>
      <c r="AB26" s="45">
        <f t="shared" si="4"/>
        <v>0</v>
      </c>
      <c r="AC26" s="49" t="e">
        <f t="shared" si="5"/>
        <v>#VALUE!</v>
      </c>
    </row>
    <row r="27" spans="1:29" s="48" customFormat="1">
      <c r="A27" s="32"/>
      <c r="B27" s="34" t="s">
        <v>9</v>
      </c>
      <c r="C27" s="43">
        <f t="shared" si="0"/>
        <v>0</v>
      </c>
      <c r="D27" s="32"/>
      <c r="E27" s="34" t="s">
        <v>9</v>
      </c>
      <c r="F27" s="32"/>
      <c r="G27" s="34" t="s">
        <v>9</v>
      </c>
      <c r="H27" s="46">
        <f t="shared" si="1"/>
        <v>0</v>
      </c>
      <c r="I27" s="47" t="str">
        <f t="shared" si="2"/>
        <v/>
      </c>
      <c r="J27" s="48" t="s">
        <v>94</v>
      </c>
      <c r="AA27" s="45">
        <f t="shared" si="3"/>
        <v>0</v>
      </c>
      <c r="AB27" s="45">
        <f t="shared" si="4"/>
        <v>0</v>
      </c>
      <c r="AC27" s="49" t="e">
        <f t="shared" si="5"/>
        <v>#VALUE!</v>
      </c>
    </row>
    <row r="28" spans="1:29" s="48" customFormat="1">
      <c r="A28" s="32"/>
      <c r="B28" s="34" t="s">
        <v>9</v>
      </c>
      <c r="C28" s="43">
        <f t="shared" si="0"/>
        <v>0</v>
      </c>
      <c r="D28" s="32"/>
      <c r="E28" s="34" t="s">
        <v>9</v>
      </c>
      <c r="F28" s="32"/>
      <c r="G28" s="34" t="s">
        <v>9</v>
      </c>
      <c r="H28" s="46">
        <f t="shared" si="1"/>
        <v>0</v>
      </c>
      <c r="I28" s="47" t="str">
        <f t="shared" si="2"/>
        <v/>
      </c>
      <c r="J28" s="48" t="s">
        <v>94</v>
      </c>
      <c r="AA28" s="45">
        <f t="shared" si="3"/>
        <v>0</v>
      </c>
      <c r="AB28" s="45">
        <f t="shared" si="4"/>
        <v>0</v>
      </c>
      <c r="AC28" s="49" t="e">
        <f t="shared" si="5"/>
        <v>#VALUE!</v>
      </c>
    </row>
    <row r="29" spans="1:29" s="48" customFormat="1">
      <c r="A29" s="32"/>
      <c r="B29" s="34" t="s">
        <v>9</v>
      </c>
      <c r="C29" s="43">
        <f t="shared" si="0"/>
        <v>0</v>
      </c>
      <c r="D29" s="32"/>
      <c r="E29" s="34" t="s">
        <v>9</v>
      </c>
      <c r="F29" s="32"/>
      <c r="G29" s="34" t="s">
        <v>9</v>
      </c>
      <c r="H29" s="46">
        <f t="shared" si="1"/>
        <v>0</v>
      </c>
      <c r="I29" s="47" t="str">
        <f t="shared" si="2"/>
        <v/>
      </c>
      <c r="J29" s="48" t="s">
        <v>94</v>
      </c>
      <c r="AA29" s="45">
        <f t="shared" si="3"/>
        <v>0</v>
      </c>
      <c r="AB29" s="45">
        <f t="shared" si="4"/>
        <v>0</v>
      </c>
      <c r="AC29" s="49" t="e">
        <f t="shared" si="5"/>
        <v>#VALUE!</v>
      </c>
    </row>
    <row r="30" spans="1:29" s="48" customFormat="1">
      <c r="A30" s="32"/>
      <c r="B30" s="34" t="s">
        <v>9</v>
      </c>
      <c r="C30" s="43">
        <f t="shared" si="0"/>
        <v>0</v>
      </c>
      <c r="D30" s="32"/>
      <c r="E30" s="34" t="s">
        <v>9</v>
      </c>
      <c r="F30" s="32"/>
      <c r="G30" s="34" t="s">
        <v>9</v>
      </c>
      <c r="H30" s="46">
        <f t="shared" si="1"/>
        <v>0</v>
      </c>
      <c r="I30" s="47" t="str">
        <f t="shared" si="2"/>
        <v/>
      </c>
      <c r="J30" s="48" t="s">
        <v>94</v>
      </c>
      <c r="AA30" s="45">
        <f t="shared" si="3"/>
        <v>0</v>
      </c>
      <c r="AB30" s="45">
        <f t="shared" si="4"/>
        <v>0</v>
      </c>
      <c r="AC30" s="49" t="e">
        <f t="shared" si="5"/>
        <v>#VALUE!</v>
      </c>
    </row>
    <row r="31" spans="1:29" s="48" customFormat="1">
      <c r="A31" s="32"/>
      <c r="B31" s="34" t="s">
        <v>9</v>
      </c>
      <c r="C31" s="43">
        <f t="shared" si="0"/>
        <v>0</v>
      </c>
      <c r="D31" s="32"/>
      <c r="E31" s="34" t="s">
        <v>9</v>
      </c>
      <c r="F31" s="32"/>
      <c r="G31" s="34" t="s">
        <v>9</v>
      </c>
      <c r="H31" s="46">
        <f t="shared" si="1"/>
        <v>0</v>
      </c>
      <c r="I31" s="47" t="str">
        <f t="shared" si="2"/>
        <v/>
      </c>
      <c r="J31" s="48" t="s">
        <v>94</v>
      </c>
      <c r="AA31" s="45">
        <f t="shared" si="3"/>
        <v>0</v>
      </c>
      <c r="AB31" s="45">
        <f t="shared" si="4"/>
        <v>0</v>
      </c>
      <c r="AC31" s="49" t="e">
        <f t="shared" si="5"/>
        <v>#VALUE!</v>
      </c>
    </row>
    <row r="32" spans="1:29" s="48" customFormat="1">
      <c r="A32" s="32"/>
      <c r="B32" s="34" t="s">
        <v>9</v>
      </c>
      <c r="C32" s="43">
        <f t="shared" si="0"/>
        <v>0</v>
      </c>
      <c r="D32" s="32"/>
      <c r="E32" s="34" t="s">
        <v>9</v>
      </c>
      <c r="F32" s="32"/>
      <c r="G32" s="34" t="s">
        <v>9</v>
      </c>
      <c r="H32" s="46">
        <f t="shared" si="1"/>
        <v>0</v>
      </c>
      <c r="I32" s="47" t="str">
        <f t="shared" si="2"/>
        <v/>
      </c>
      <c r="J32" s="48" t="s">
        <v>94</v>
      </c>
      <c r="AA32" s="45">
        <f t="shared" si="3"/>
        <v>0</v>
      </c>
      <c r="AB32" s="45">
        <f t="shared" si="4"/>
        <v>0</v>
      </c>
      <c r="AC32" s="49" t="e">
        <f t="shared" si="5"/>
        <v>#VALUE!</v>
      </c>
    </row>
    <row r="33" spans="1:29">
      <c r="A33" s="52">
        <f t="shared" ref="A33:G33" si="6">A14</f>
        <v>0</v>
      </c>
      <c r="B33" s="65" t="str">
        <f t="shared" si="6"/>
        <v>単位を選択せよ</v>
      </c>
      <c r="C33" s="52">
        <f t="shared" si="6"/>
        <v>0</v>
      </c>
      <c r="D33" s="52">
        <f t="shared" si="6"/>
        <v>0</v>
      </c>
      <c r="E33" s="65" t="str">
        <f t="shared" si="6"/>
        <v>単位を選択せよ</v>
      </c>
      <c r="F33" s="52">
        <f t="shared" si="6"/>
        <v>0</v>
      </c>
      <c r="G33" s="65" t="str">
        <f t="shared" si="6"/>
        <v>単位を選択せよ</v>
      </c>
      <c r="H33" s="66">
        <f t="shared" si="1"/>
        <v>0</v>
      </c>
      <c r="I33" s="67" t="str">
        <f t="shared" si="2"/>
        <v/>
      </c>
      <c r="J33" s="17" t="s">
        <v>95</v>
      </c>
      <c r="AA33" s="68">
        <f t="shared" si="3"/>
        <v>0</v>
      </c>
      <c r="AB33" s="68">
        <f t="shared" si="4"/>
        <v>0</v>
      </c>
      <c r="AC33" s="44" t="e">
        <f t="shared" si="5"/>
        <v>#VALUE!</v>
      </c>
    </row>
    <row r="34" spans="1:29" s="48" customFormat="1">
      <c r="A34" s="32"/>
      <c r="B34" s="34" t="s">
        <v>9</v>
      </c>
      <c r="C34" s="43">
        <f>A34*IF(B34=$O$4,1/1000,IF(B34=$O$5,1/1000000,1))</f>
        <v>0</v>
      </c>
      <c r="D34" s="32"/>
      <c r="E34" s="34" t="s">
        <v>9</v>
      </c>
      <c r="F34" s="32"/>
      <c r="G34" s="34" t="s">
        <v>9</v>
      </c>
      <c r="H34" s="46">
        <f t="shared" si="1"/>
        <v>0</v>
      </c>
      <c r="I34" s="47" t="str">
        <f t="shared" si="2"/>
        <v/>
      </c>
      <c r="AA34" s="45">
        <f t="shared" si="3"/>
        <v>0</v>
      </c>
      <c r="AB34" s="45">
        <f t="shared" si="4"/>
        <v>0</v>
      </c>
      <c r="AC34" s="49" t="e">
        <f t="shared" si="5"/>
        <v>#VALUE!</v>
      </c>
    </row>
    <row r="35" spans="1:29" s="48" customFormat="1">
      <c r="A35" s="32"/>
      <c r="B35" s="34" t="s">
        <v>9</v>
      </c>
      <c r="C35" s="43">
        <f>A35*IF(B35=$O$4,1/1000,IF(B35=$O$5,1/1000000,1))</f>
        <v>0</v>
      </c>
      <c r="D35" s="32"/>
      <c r="E35" s="34" t="s">
        <v>9</v>
      </c>
      <c r="F35" s="32"/>
      <c r="G35" s="34" t="s">
        <v>9</v>
      </c>
      <c r="H35" s="46">
        <f t="shared" si="1"/>
        <v>0</v>
      </c>
      <c r="I35" s="47" t="str">
        <f t="shared" si="2"/>
        <v/>
      </c>
      <c r="AA35" s="45">
        <f t="shared" si="3"/>
        <v>0</v>
      </c>
      <c r="AB35" s="45">
        <f t="shared" si="4"/>
        <v>0</v>
      </c>
      <c r="AC35" s="49" t="e">
        <f t="shared" si="5"/>
        <v>#VALUE!</v>
      </c>
    </row>
    <row r="36" spans="1:29" s="48" customFormat="1">
      <c r="A36" s="32"/>
      <c r="B36" s="34" t="s">
        <v>9</v>
      </c>
      <c r="C36" s="43">
        <f>A36*IF(B36=$O$4,1/1000,IF(B36=$O$5,1/1000000,1))</f>
        <v>0</v>
      </c>
      <c r="D36" s="32"/>
      <c r="E36" s="34" t="s">
        <v>9</v>
      </c>
      <c r="F36" s="32"/>
      <c r="G36" s="34" t="s">
        <v>9</v>
      </c>
      <c r="H36" s="46">
        <f t="shared" si="1"/>
        <v>0</v>
      </c>
      <c r="I36" s="47" t="str">
        <f t="shared" si="2"/>
        <v/>
      </c>
      <c r="AA36" s="45">
        <f t="shared" si="3"/>
        <v>0</v>
      </c>
      <c r="AB36" s="45">
        <f t="shared" si="4"/>
        <v>0</v>
      </c>
      <c r="AC36" s="49" t="e">
        <f t="shared" si="5"/>
        <v>#VALUE!</v>
      </c>
    </row>
    <row r="37" spans="1:29">
      <c r="A37" s="17" t="s">
        <v>92</v>
      </c>
      <c r="D37" s="69"/>
      <c r="E37" s="70"/>
      <c r="F37" s="69"/>
      <c r="H37" s="17" t="s">
        <v>54</v>
      </c>
    </row>
    <row r="80" spans="2:2">
      <c r="B80" s="61" t="s">
        <v>93</v>
      </c>
    </row>
  </sheetData>
  <sheetProtection password="C683" sheet="1" insertRows="0" deleteRows="0" selectLockedCells="1"/>
  <mergeCells count="9">
    <mergeCell ref="A19:G19"/>
    <mergeCell ref="H19:H20"/>
    <mergeCell ref="I19:I20"/>
    <mergeCell ref="A12:G12"/>
    <mergeCell ref="H12:H13"/>
    <mergeCell ref="I12:I13"/>
    <mergeCell ref="A13:B13"/>
    <mergeCell ref="D13:E13"/>
    <mergeCell ref="F13:G13"/>
  </mergeCells>
  <phoneticPr fontId="1"/>
  <dataValidations count="2">
    <dataValidation type="list" allowBlank="1" showInputMessage="1" showErrorMessage="1" promptTitle="単位を選択せよ" prompt="測定器に表示されたままの単位を記録すること" sqref="B14:C14 G14 E14 B34:B36 E21:E32 G21:G32 G34:G36 B21:B32 E34:E37">
      <formula1>$O$2:$O$5</formula1>
    </dataValidation>
    <dataValidation allowBlank="1" showInputMessage="1" showErrorMessage="1" prompt="測定器に表示されたままの値を記録すること" sqref="A14 D14 F14 B33:C33 E33 G33 A21:A36 F21:F37 D21:D37"/>
  </dataValidations>
  <pageMargins left="0.7" right="0.7" top="0.75" bottom="0.75" header="0.3" footer="0.3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>
      <selection activeCell="C11" sqref="C11"/>
    </sheetView>
  </sheetViews>
  <sheetFormatPr defaultRowHeight="13.5"/>
  <cols>
    <col min="1" max="2" width="9" style="17"/>
    <col min="3" max="3" width="17.5" style="17" customWidth="1"/>
    <col min="4" max="4" width="28" style="17" customWidth="1"/>
    <col min="5" max="5" width="13.25" style="17" customWidth="1"/>
    <col min="6" max="6" width="16.125" style="17" bestFit="1" customWidth="1"/>
    <col min="7" max="7" width="12.25" style="17" customWidth="1"/>
    <col min="8" max="8" width="4" style="17" customWidth="1"/>
    <col min="9" max="9" width="14.5" style="17" customWidth="1"/>
    <col min="10" max="10" width="5.25" style="17" customWidth="1"/>
    <col min="11" max="11" width="18.5" style="17" customWidth="1"/>
    <col min="12" max="12" width="4.75" style="17" customWidth="1"/>
    <col min="13" max="13" width="14.625" style="17" customWidth="1"/>
    <col min="14" max="14" width="3" style="17" customWidth="1"/>
    <col min="15" max="16" width="9" style="17"/>
    <col min="17" max="19" width="9" style="17" hidden="1" customWidth="1"/>
    <col min="20" max="16384" width="9" style="17"/>
  </cols>
  <sheetData>
    <row r="1" spans="1:19" s="16" customFormat="1" ht="18.75">
      <c r="A1" s="16" t="s">
        <v>0</v>
      </c>
      <c r="Q1" s="17" t="s">
        <v>26</v>
      </c>
      <c r="R1" s="17" t="s">
        <v>27</v>
      </c>
      <c r="S1" s="17" t="s">
        <v>28</v>
      </c>
    </row>
    <row r="2" spans="1:19" s="16" customFormat="1" ht="18.75">
      <c r="A2" s="16" t="s">
        <v>1</v>
      </c>
      <c r="Q2" s="17" t="s">
        <v>9</v>
      </c>
      <c r="R2" s="17" t="s">
        <v>9</v>
      </c>
      <c r="S2" s="17" t="s">
        <v>9</v>
      </c>
    </row>
    <row r="3" spans="1:19">
      <c r="A3" s="18" t="s">
        <v>2</v>
      </c>
      <c r="Q3" s="17" t="s">
        <v>13</v>
      </c>
      <c r="R3" s="17" t="s">
        <v>23</v>
      </c>
      <c r="S3" s="17" t="s">
        <v>6</v>
      </c>
    </row>
    <row r="4" spans="1:19">
      <c r="A4" s="18" t="s">
        <v>40</v>
      </c>
      <c r="Q4" s="17" t="s">
        <v>21</v>
      </c>
      <c r="R4" s="17" t="s">
        <v>24</v>
      </c>
      <c r="S4" s="17" t="s">
        <v>7</v>
      </c>
    </row>
    <row r="5" spans="1:19">
      <c r="A5" s="18" t="s">
        <v>39</v>
      </c>
      <c r="Q5" s="17" t="s">
        <v>22</v>
      </c>
      <c r="R5" s="17" t="s">
        <v>25</v>
      </c>
      <c r="S5" s="17" t="s">
        <v>8</v>
      </c>
    </row>
    <row r="6" spans="1:19">
      <c r="A6" s="2" t="s">
        <v>91</v>
      </c>
    </row>
    <row r="8" spans="1:19" ht="17.25">
      <c r="A8" s="19" t="s">
        <v>55</v>
      </c>
    </row>
    <row r="10" spans="1:19">
      <c r="A10" s="17" t="s">
        <v>56</v>
      </c>
      <c r="G10" s="17" t="s">
        <v>68</v>
      </c>
    </row>
    <row r="11" spans="1:19" ht="18.75">
      <c r="B11" s="27" t="s">
        <v>61</v>
      </c>
      <c r="C11" s="13"/>
      <c r="D11" s="14" t="s">
        <v>9</v>
      </c>
      <c r="F11" s="44"/>
      <c r="G11" s="84" t="s">
        <v>73</v>
      </c>
      <c r="H11" s="92"/>
      <c r="I11" s="44" t="s">
        <v>74</v>
      </c>
      <c r="J11" s="44"/>
      <c r="K11" s="93" t="s">
        <v>75</v>
      </c>
      <c r="L11" s="92"/>
      <c r="M11" s="84" t="s">
        <v>76</v>
      </c>
      <c r="N11" s="85"/>
    </row>
    <row r="12" spans="1:19" ht="18.75">
      <c r="F12" s="44" t="s">
        <v>69</v>
      </c>
      <c r="G12" s="91"/>
      <c r="H12" s="90"/>
      <c r="I12" s="50"/>
      <c r="J12" s="51"/>
      <c r="K12" s="89"/>
      <c r="L12" s="90"/>
      <c r="M12" s="84"/>
      <c r="N12" s="85"/>
    </row>
    <row r="13" spans="1:19">
      <c r="A13" s="17" t="s">
        <v>57</v>
      </c>
      <c r="F13" s="44" t="s">
        <v>70</v>
      </c>
      <c r="G13" s="52">
        <f>C11</f>
        <v>0</v>
      </c>
      <c r="H13" s="53" t="str">
        <f>D11</f>
        <v>単位を選択せよ</v>
      </c>
      <c r="I13" s="52">
        <f>C23</f>
        <v>0</v>
      </c>
      <c r="J13" s="53" t="str">
        <f>D23</f>
        <v>単位を選択せよ</v>
      </c>
      <c r="K13" s="54" t="str">
        <f>IFERROR(I13/G13*IF(H13=$S$4,1/1000,IF(H13=$S$5,1/1000000,1))*IF(J13=$Q$4,1/1000,IF(J13=$Q$5,1/1000000,1)),"")</f>
        <v/>
      </c>
      <c r="L13" s="55" t="s">
        <v>23</v>
      </c>
      <c r="M13" s="56"/>
      <c r="N13" s="86" t="s">
        <v>79</v>
      </c>
    </row>
    <row r="14" spans="1:19" ht="18.75" customHeight="1">
      <c r="B14" s="27" t="s">
        <v>77</v>
      </c>
      <c r="C14" s="13"/>
      <c r="D14" s="14" t="s">
        <v>9</v>
      </c>
      <c r="F14" s="44" t="s">
        <v>71</v>
      </c>
      <c r="G14" s="52">
        <f>C14</f>
        <v>0</v>
      </c>
      <c r="H14" s="57" t="str">
        <f>D14</f>
        <v>単位を選択せよ</v>
      </c>
      <c r="I14" s="52">
        <f>C26</f>
        <v>0</v>
      </c>
      <c r="J14" s="57" t="str">
        <f>D26</f>
        <v>単位を選択せよ</v>
      </c>
      <c r="K14" s="54" t="str">
        <f>IFERROR(I14/G14*IF(H14=$S$4,1/1000,IF(H14=$S$5,1/1000000,1))*IF(J14=$Q$4,1/1000,IF(J14=$Q$5,1/1000000,1)),"")</f>
        <v/>
      </c>
      <c r="L14" s="55" t="s">
        <v>23</v>
      </c>
      <c r="M14" s="58"/>
      <c r="N14" s="87"/>
    </row>
    <row r="15" spans="1:19">
      <c r="F15" s="44" t="s">
        <v>72</v>
      </c>
      <c r="G15" s="52">
        <f>C17</f>
        <v>0</v>
      </c>
      <c r="H15" s="57" t="str">
        <f>D17</f>
        <v>単位を選択せよ</v>
      </c>
      <c r="I15" s="52">
        <f>C29</f>
        <v>0</v>
      </c>
      <c r="J15" s="57" t="str">
        <f>D29</f>
        <v>単位を選択せよ</v>
      </c>
      <c r="K15" s="54" t="str">
        <f>IFERROR(I15/G15*IF(H15=$S$4,1/1000,IF(H15=$S$5,1/1000000,1))*IF(J15=$Q$4,1/1000,IF(J15=$Q$5,1/1000000,1)),"")</f>
        <v/>
      </c>
      <c r="L15" s="59" t="s">
        <v>23</v>
      </c>
      <c r="M15" s="60" t="str">
        <f>IFERROR(K13-K14-K15,"")</f>
        <v/>
      </c>
      <c r="N15" s="88"/>
    </row>
    <row r="16" spans="1:19">
      <c r="A16" s="17" t="s">
        <v>58</v>
      </c>
      <c r="M16" s="61" t="str">
        <f>IFERROR(IF(ABS(M15)&gt;MIN(ABS(K13),ABS(K14),ABS(K15))*0.01,"実験失敗（誤差が大きすぎます）",""),"")</f>
        <v/>
      </c>
    </row>
    <row r="17" spans="1:4">
      <c r="B17" s="27" t="s">
        <v>78</v>
      </c>
      <c r="C17" s="13"/>
      <c r="D17" s="14" t="s">
        <v>9</v>
      </c>
    </row>
    <row r="18" spans="1:4" s="20" customFormat="1">
      <c r="B18" s="23"/>
      <c r="C18" s="24"/>
    </row>
    <row r="19" spans="1:4">
      <c r="A19" s="17" t="s">
        <v>59</v>
      </c>
    </row>
    <row r="20" spans="1:4">
      <c r="B20" s="27" t="s">
        <v>62</v>
      </c>
      <c r="C20" s="13"/>
      <c r="D20" s="14" t="s">
        <v>9</v>
      </c>
    </row>
    <row r="22" spans="1:4">
      <c r="A22" s="17" t="s">
        <v>63</v>
      </c>
      <c r="C22" s="17" t="s">
        <v>64</v>
      </c>
    </row>
    <row r="23" spans="1:4">
      <c r="B23" s="27" t="s">
        <v>60</v>
      </c>
      <c r="C23" s="13"/>
      <c r="D23" s="14" t="s">
        <v>9</v>
      </c>
    </row>
    <row r="25" spans="1:4">
      <c r="A25" s="17" t="s">
        <v>65</v>
      </c>
      <c r="C25" s="17" t="s">
        <v>64</v>
      </c>
    </row>
    <row r="26" spans="1:4">
      <c r="B26" s="27" t="s">
        <v>66</v>
      </c>
      <c r="C26" s="13"/>
      <c r="D26" s="14" t="s">
        <v>9</v>
      </c>
    </row>
    <row r="28" spans="1:4">
      <c r="A28" s="17" t="s">
        <v>89</v>
      </c>
      <c r="C28" s="17" t="s">
        <v>64</v>
      </c>
    </row>
    <row r="29" spans="1:4">
      <c r="B29" s="27" t="s">
        <v>67</v>
      </c>
      <c r="C29" s="13"/>
      <c r="D29" s="14" t="s">
        <v>9</v>
      </c>
    </row>
    <row r="31" spans="1:4">
      <c r="A31" s="17" t="s">
        <v>80</v>
      </c>
    </row>
    <row r="32" spans="1:4">
      <c r="B32" s="27" t="s">
        <v>5</v>
      </c>
      <c r="C32" s="13"/>
      <c r="D32" s="14" t="s">
        <v>9</v>
      </c>
    </row>
    <row r="33" spans="5:16">
      <c r="H33" s="17" t="s">
        <v>81</v>
      </c>
    </row>
    <row r="34" spans="5:16" ht="34.5" customHeight="1">
      <c r="E34" s="82" t="s">
        <v>83</v>
      </c>
      <c r="F34" s="83"/>
      <c r="G34" s="80" t="s">
        <v>82</v>
      </c>
      <c r="H34" s="81"/>
      <c r="I34" s="80" t="s">
        <v>84</v>
      </c>
      <c r="J34" s="81"/>
      <c r="K34" s="80" t="s">
        <v>87</v>
      </c>
      <c r="L34" s="81"/>
      <c r="M34" s="80" t="s">
        <v>86</v>
      </c>
      <c r="N34" s="81"/>
      <c r="O34" s="80" t="s">
        <v>85</v>
      </c>
      <c r="P34" s="81"/>
    </row>
    <row r="35" spans="5:16">
      <c r="E35" s="52">
        <f>C20</f>
        <v>0</v>
      </c>
      <c r="F35" s="57" t="str">
        <f>D20</f>
        <v>単位を選択せよ</v>
      </c>
      <c r="G35" s="52">
        <f>C32</f>
        <v>0</v>
      </c>
      <c r="H35" s="57" t="str">
        <f>D32</f>
        <v>単位を選択せよ</v>
      </c>
      <c r="I35" s="54" t="str">
        <f>IFERROR(E35/G35*IF(F35=Q4,1/1000,IF(F35=Q5,1/1000000,1))*IF(H35=S4,1/1000,IF(H35=S5,1/1000000,1)),"")</f>
        <v/>
      </c>
      <c r="J35" s="57" t="s">
        <v>23</v>
      </c>
      <c r="K35" s="52">
        <f>C23</f>
        <v>0</v>
      </c>
      <c r="L35" s="57" t="str">
        <f>D23</f>
        <v>単位を選択せよ</v>
      </c>
      <c r="M35" s="54" t="str">
        <f>IFERROR(K35/C11*IF(L35=Q4,1/1000,IF(L35=Q5,1/1000000,1))*IF(D11=S4,1/1000,IF(D11=S5,1/1000000,1)),"")</f>
        <v/>
      </c>
      <c r="N35" s="57" t="s">
        <v>23</v>
      </c>
      <c r="O35" s="54" t="str">
        <f>IFERROR(I35-M35,"")</f>
        <v/>
      </c>
      <c r="P35" s="57" t="s">
        <v>23</v>
      </c>
    </row>
    <row r="36" spans="5:16">
      <c r="O36" s="61" t="str">
        <f>IFERROR(IF(ABS(O35)&gt;MIN(ABS(I35),ABS(M35))*0.01,"実験失敗（誤差が大きすぎます）",""),"")</f>
        <v/>
      </c>
    </row>
  </sheetData>
  <sheetProtection password="C683" sheet="1" selectLockedCells="1"/>
  <mergeCells count="13">
    <mergeCell ref="O34:P34"/>
    <mergeCell ref="E34:F34"/>
    <mergeCell ref="M11:N11"/>
    <mergeCell ref="N13:N15"/>
    <mergeCell ref="G34:H34"/>
    <mergeCell ref="I34:J34"/>
    <mergeCell ref="K34:L34"/>
    <mergeCell ref="M34:N34"/>
    <mergeCell ref="K12:L12"/>
    <mergeCell ref="G12:H12"/>
    <mergeCell ref="M12:N12"/>
    <mergeCell ref="G11:H11"/>
    <mergeCell ref="K11:L11"/>
  </mergeCells>
  <phoneticPr fontId="1"/>
  <dataValidations count="3">
    <dataValidation type="list" allowBlank="1" showInputMessage="1" showErrorMessage="1" promptTitle="単位を選択せよ" prompt="測定器に表示されたままの単位を記録すること" sqref="D20 D29 D26 D23">
      <formula1>$Q$2:$Q$5</formula1>
    </dataValidation>
    <dataValidation type="list" allowBlank="1" showInputMessage="1" showErrorMessage="1" promptTitle="単位を選択せよ" prompt="測定器に表示されたままの単位を記録すること" sqref="D11 D14 D17 D32">
      <formula1>$S$2:$S$5</formula1>
    </dataValidation>
    <dataValidation allowBlank="1" showInputMessage="1" showErrorMessage="1" prompt="測定器に表示されたままの値を記録すること" sqref="C11 C29 C14 C20 C23 C26 C17 C3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実験１</vt:lpstr>
      <vt:lpstr>実験２</vt:lpstr>
      <vt:lpstr>実験３</vt:lpstr>
      <vt:lpstr>実験４</vt:lpstr>
      <vt:lpstr>実験３!Print_Area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2025-10-10T11:45:57Z</dcterms:modified>
</cp:coreProperties>
</file>